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2CB85777-AF09-4407-8272-505764EB7077}" xr6:coauthVersionLast="36" xr6:coauthVersionMax="36" xr10:uidLastSave="{00000000-0000-0000-0000-000000000000}"/>
  <bookViews>
    <workbookView xWindow="0" yWindow="1800" windowWidth="21600" windowHeight="8160" tabRatio="843" activeTab="2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r:id="rId6"/>
    <sheet name="CSS HIST pivot" sheetId="7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'NECO-COMBINED'!$B$2:$AI$159</definedName>
    <definedName name="_xlnm.Print_Area" localSheetId="2">'NECO-ELECTRIC'!$B$2:$AI$159</definedName>
    <definedName name="_xlnm.Print_Area" localSheetId="3">'NECO-GAS'!$B$2:$AI$159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11" r:id="rId9"/>
    <pivotCache cacheId="24" r:id="rId10"/>
    <pivotCache cacheId="29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13" i="27" l="1"/>
  <c r="AA113" i="27" s="1"/>
  <c r="T106" i="27"/>
  <c r="T99" i="27"/>
  <c r="T113" i="11"/>
  <c r="AA113" i="11" s="1"/>
  <c r="T106" i="11"/>
  <c r="T99" i="11"/>
  <c r="AH147" i="33"/>
  <c r="AH146" i="33"/>
  <c r="AH145" i="33"/>
  <c r="AH144" i="33"/>
  <c r="AH143" i="33"/>
  <c r="AH148" i="33" s="1"/>
  <c r="AH140" i="33"/>
  <c r="AH139" i="33"/>
  <c r="AH138" i="33"/>
  <c r="AH137" i="33"/>
  <c r="AH136" i="33"/>
  <c r="AH141" i="33" s="1"/>
  <c r="AH133" i="33"/>
  <c r="AH132" i="33"/>
  <c r="AH131" i="33"/>
  <c r="AH130" i="33"/>
  <c r="AH129" i="33"/>
  <c r="AH134" i="33" s="1"/>
  <c r="AH126" i="33"/>
  <c r="AH125" i="33"/>
  <c r="AH124" i="33"/>
  <c r="AH123" i="33"/>
  <c r="AH122" i="33"/>
  <c r="AH127" i="33" s="1"/>
  <c r="AH119" i="33"/>
  <c r="AH118" i="33"/>
  <c r="AH117" i="33"/>
  <c r="AH116" i="33"/>
  <c r="AH115" i="33"/>
  <c r="AH120" i="33" s="1"/>
  <c r="AH84" i="33"/>
  <c r="AH83" i="33"/>
  <c r="AH82" i="33"/>
  <c r="AH81" i="33"/>
  <c r="AH80" i="33"/>
  <c r="AH85" i="33" s="1"/>
  <c r="AH77" i="33"/>
  <c r="AH76" i="33"/>
  <c r="AH75" i="33"/>
  <c r="AH74" i="33"/>
  <c r="AH73" i="33"/>
  <c r="AH78" i="33" s="1"/>
  <c r="AH70" i="33"/>
  <c r="AH69" i="33"/>
  <c r="AH68" i="33"/>
  <c r="AH67" i="33"/>
  <c r="AH66" i="33"/>
  <c r="AH71" i="33" s="1"/>
  <c r="AH63" i="33"/>
  <c r="AH62" i="33"/>
  <c r="AH61" i="33"/>
  <c r="AH60" i="33"/>
  <c r="AH59" i="33"/>
  <c r="AH64" i="33" s="1"/>
  <c r="AH56" i="33"/>
  <c r="AH55" i="33"/>
  <c r="AH54" i="33"/>
  <c r="AH53" i="33"/>
  <c r="AH52" i="33"/>
  <c r="AH57" i="33" s="1"/>
  <c r="AH49" i="33"/>
  <c r="AH48" i="33"/>
  <c r="AH47" i="33"/>
  <c r="AH46" i="33"/>
  <c r="AH45" i="33"/>
  <c r="AH50" i="33" s="1"/>
  <c r="AH42" i="33"/>
  <c r="AH41" i="33"/>
  <c r="AH40" i="33"/>
  <c r="AH39" i="33"/>
  <c r="AH38" i="33"/>
  <c r="AH43" i="33" s="1"/>
  <c r="AH35" i="33"/>
  <c r="AH34" i="33"/>
  <c r="AH33" i="33"/>
  <c r="AH32" i="33"/>
  <c r="AH31" i="33"/>
  <c r="AH36" i="33" s="1"/>
  <c r="AH28" i="33"/>
  <c r="AH27" i="33"/>
  <c r="AH26" i="33"/>
  <c r="AH25" i="33"/>
  <c r="AH24" i="33"/>
  <c r="AH29" i="33" s="1"/>
  <c r="AH21" i="33"/>
  <c r="AH20" i="33"/>
  <c r="AH19" i="33"/>
  <c r="AH18" i="33"/>
  <c r="AH17" i="33"/>
  <c r="AH22" i="33" s="1"/>
  <c r="AH14" i="33"/>
  <c r="AH13" i="33"/>
  <c r="AH12" i="33"/>
  <c r="AH11" i="33"/>
  <c r="AH10" i="33"/>
  <c r="AH15" i="33" s="1"/>
  <c r="AA148" i="33"/>
  <c r="AA147" i="33"/>
  <c r="AA146" i="33"/>
  <c r="AA145" i="33"/>
  <c r="AA144" i="33"/>
  <c r="AA143" i="33"/>
  <c r="AA141" i="33"/>
  <c r="AA140" i="33"/>
  <c r="AA139" i="33"/>
  <c r="AA138" i="33"/>
  <c r="AA137" i="33"/>
  <c r="AA136" i="33"/>
  <c r="AA134" i="33"/>
  <c r="AA133" i="33"/>
  <c r="AA132" i="33"/>
  <c r="AA131" i="33"/>
  <c r="AA130" i="33"/>
  <c r="AA129" i="33"/>
  <c r="AA127" i="33"/>
  <c r="AA126" i="33"/>
  <c r="AA125" i="33"/>
  <c r="AA124" i="33"/>
  <c r="AA123" i="33"/>
  <c r="AA122" i="33"/>
  <c r="AA120" i="33"/>
  <c r="AA119" i="33"/>
  <c r="AA118" i="33"/>
  <c r="AA117" i="33"/>
  <c r="AA116" i="33"/>
  <c r="AA115" i="33"/>
  <c r="AA85" i="33"/>
  <c r="AA84" i="33"/>
  <c r="AA83" i="33"/>
  <c r="AA82" i="33"/>
  <c r="AA81" i="33"/>
  <c r="AA80" i="33"/>
  <c r="AA78" i="33"/>
  <c r="AA77" i="33"/>
  <c r="AA76" i="33"/>
  <c r="AA75" i="33"/>
  <c r="AA74" i="33"/>
  <c r="AA73" i="33"/>
  <c r="AA71" i="33"/>
  <c r="AA70" i="33"/>
  <c r="AA69" i="33"/>
  <c r="AA68" i="33"/>
  <c r="AA67" i="33"/>
  <c r="AA66" i="33"/>
  <c r="AA64" i="33"/>
  <c r="AA63" i="33"/>
  <c r="AA62" i="33"/>
  <c r="AA61" i="33"/>
  <c r="AA60" i="33"/>
  <c r="AA59" i="33"/>
  <c r="AA57" i="33"/>
  <c r="AA56" i="33"/>
  <c r="AA55" i="33"/>
  <c r="AA54" i="33"/>
  <c r="AA53" i="33"/>
  <c r="AA52" i="33"/>
  <c r="AA50" i="33"/>
  <c r="AA49" i="33"/>
  <c r="AA48" i="33"/>
  <c r="AA47" i="33"/>
  <c r="AA46" i="33"/>
  <c r="AA45" i="33"/>
  <c r="AA43" i="33"/>
  <c r="AA42" i="33"/>
  <c r="AA41" i="33"/>
  <c r="AA40" i="33"/>
  <c r="AA39" i="33"/>
  <c r="AA38" i="33"/>
  <c r="AA36" i="33"/>
  <c r="AA35" i="33"/>
  <c r="AA34" i="33"/>
  <c r="AA33" i="33"/>
  <c r="AA32" i="33"/>
  <c r="AA31" i="33"/>
  <c r="AA29" i="33"/>
  <c r="AA28" i="33"/>
  <c r="AA27" i="33"/>
  <c r="AA26" i="33"/>
  <c r="AA25" i="33"/>
  <c r="AA24" i="33"/>
  <c r="AA22" i="33"/>
  <c r="AA21" i="33"/>
  <c r="AA20" i="33"/>
  <c r="AA19" i="33"/>
  <c r="AA18" i="33"/>
  <c r="AA17" i="33"/>
  <c r="AA15" i="33"/>
  <c r="AA14" i="33"/>
  <c r="AA13" i="33"/>
  <c r="AA12" i="33"/>
  <c r="AA11" i="33"/>
  <c r="AA10" i="33"/>
  <c r="U147" i="33"/>
  <c r="U146" i="33"/>
  <c r="U145" i="33"/>
  <c r="U144" i="33"/>
  <c r="U143" i="33"/>
  <c r="U140" i="33"/>
  <c r="U139" i="33"/>
  <c r="U138" i="33"/>
  <c r="U137" i="33"/>
  <c r="U141" i="33" s="1"/>
  <c r="U136" i="33"/>
  <c r="U133" i="33"/>
  <c r="U132" i="33"/>
  <c r="U131" i="33"/>
  <c r="U130" i="33"/>
  <c r="U129" i="33"/>
  <c r="U126" i="33"/>
  <c r="U125" i="33"/>
  <c r="U124" i="33"/>
  <c r="U123" i="33"/>
  <c r="U122" i="33"/>
  <c r="U127" i="33" s="1"/>
  <c r="U120" i="33"/>
  <c r="U112" i="33"/>
  <c r="U111" i="33"/>
  <c r="U110" i="33"/>
  <c r="U109" i="33"/>
  <c r="U113" i="33" s="1"/>
  <c r="U108" i="33"/>
  <c r="U105" i="33"/>
  <c r="U104" i="33"/>
  <c r="U103" i="33"/>
  <c r="U102" i="33"/>
  <c r="U106" i="33" s="1"/>
  <c r="U101" i="33"/>
  <c r="U98" i="33"/>
  <c r="U97" i="33"/>
  <c r="U153" i="33" s="1"/>
  <c r="U96" i="33"/>
  <c r="U95" i="33"/>
  <c r="U151" i="33" s="1"/>
  <c r="U94" i="33"/>
  <c r="U85" i="33"/>
  <c r="U70" i="33"/>
  <c r="U154" i="33" s="1"/>
  <c r="U69" i="33"/>
  <c r="U68" i="33"/>
  <c r="U152" i="33" s="1"/>
  <c r="U67" i="33"/>
  <c r="U66" i="33"/>
  <c r="U71" i="33" s="1"/>
  <c r="U63" i="33"/>
  <c r="U62" i="33"/>
  <c r="U61" i="33"/>
  <c r="U60" i="33"/>
  <c r="U59" i="33"/>
  <c r="U64" i="33" s="1"/>
  <c r="U56" i="33"/>
  <c r="U55" i="33"/>
  <c r="U54" i="33"/>
  <c r="U53" i="33"/>
  <c r="U52" i="33"/>
  <c r="U57" i="33" s="1"/>
  <c r="U49" i="33"/>
  <c r="U48" i="33"/>
  <c r="U47" i="33"/>
  <c r="U46" i="33"/>
  <c r="U45" i="33"/>
  <c r="U50" i="33" s="1"/>
  <c r="U42" i="33"/>
  <c r="U41" i="33"/>
  <c r="U40" i="33"/>
  <c r="U39" i="33"/>
  <c r="U38" i="33"/>
  <c r="U43" i="33" s="1"/>
  <c r="U35" i="33"/>
  <c r="U34" i="33"/>
  <c r="U33" i="33"/>
  <c r="U32" i="33"/>
  <c r="U31" i="33"/>
  <c r="U36" i="33" s="1"/>
  <c r="U28" i="33"/>
  <c r="U27" i="33"/>
  <c r="U26" i="33"/>
  <c r="U25" i="33"/>
  <c r="U24" i="33"/>
  <c r="U29" i="33" s="1"/>
  <c r="U21" i="33"/>
  <c r="U20" i="33"/>
  <c r="U19" i="33"/>
  <c r="U18" i="33"/>
  <c r="U17" i="33"/>
  <c r="U22" i="33" s="1"/>
  <c r="U14" i="33"/>
  <c r="U13" i="33"/>
  <c r="U12" i="33"/>
  <c r="U11" i="33"/>
  <c r="U10" i="33"/>
  <c r="U15" i="33" s="1"/>
  <c r="AH147" i="11"/>
  <c r="AH146" i="11"/>
  <c r="AH145" i="11"/>
  <c r="AH144" i="11"/>
  <c r="AH143" i="11"/>
  <c r="AH148" i="11" s="1"/>
  <c r="AH140" i="11"/>
  <c r="AH139" i="11"/>
  <c r="AH138" i="11"/>
  <c r="AH137" i="11"/>
  <c r="AH141" i="11" s="1"/>
  <c r="AH136" i="11"/>
  <c r="AH133" i="11"/>
  <c r="AH132" i="11"/>
  <c r="AH131" i="11"/>
  <c r="AH130" i="11"/>
  <c r="AH129" i="11"/>
  <c r="AH134" i="11" s="1"/>
  <c r="AH126" i="11"/>
  <c r="AH125" i="11"/>
  <c r="AH124" i="11"/>
  <c r="AH123" i="11"/>
  <c r="AH127" i="11" s="1"/>
  <c r="AH122" i="11"/>
  <c r="AH119" i="11"/>
  <c r="AH118" i="11"/>
  <c r="AH117" i="11"/>
  <c r="AH116" i="11"/>
  <c r="AH115" i="11"/>
  <c r="AH120" i="11" s="1"/>
  <c r="AH112" i="11"/>
  <c r="AH111" i="11"/>
  <c r="AH110" i="11"/>
  <c r="AH109" i="11"/>
  <c r="AH113" i="11" s="1"/>
  <c r="AH108" i="11"/>
  <c r="AH105" i="11"/>
  <c r="AH104" i="11"/>
  <c r="AH103" i="11"/>
  <c r="AH102" i="11"/>
  <c r="AH101" i="11"/>
  <c r="AH106" i="11" s="1"/>
  <c r="AH98" i="11"/>
  <c r="AH97" i="11"/>
  <c r="AH96" i="11"/>
  <c r="AH95" i="11"/>
  <c r="AH94" i="11"/>
  <c r="AH84" i="11"/>
  <c r="AH83" i="11"/>
  <c r="AH82" i="11"/>
  <c r="AH81" i="11"/>
  <c r="AH80" i="11"/>
  <c r="AH85" i="11" s="1"/>
  <c r="AH78" i="11"/>
  <c r="AH77" i="11"/>
  <c r="AH76" i="11"/>
  <c r="AH75" i="11"/>
  <c r="AH74" i="11"/>
  <c r="AH73" i="11"/>
  <c r="AH70" i="11"/>
  <c r="AH69" i="11"/>
  <c r="AH68" i="11"/>
  <c r="AH67" i="11"/>
  <c r="AH66" i="11"/>
  <c r="AH71" i="11" s="1"/>
  <c r="AH63" i="11"/>
  <c r="AH62" i="11"/>
  <c r="AH61" i="11"/>
  <c r="AH60" i="11"/>
  <c r="AH64" i="11" s="1"/>
  <c r="AH59" i="11"/>
  <c r="AH56" i="11"/>
  <c r="AH55" i="11"/>
  <c r="AH54" i="11"/>
  <c r="AH53" i="11"/>
  <c r="AH52" i="11"/>
  <c r="AH57" i="11" s="1"/>
  <c r="AH49" i="11"/>
  <c r="AH48" i="11"/>
  <c r="AH47" i="11"/>
  <c r="AH46" i="11"/>
  <c r="AH50" i="11" s="1"/>
  <c r="AH45" i="11"/>
  <c r="AH42" i="11"/>
  <c r="AH41" i="11"/>
  <c r="AH40" i="11"/>
  <c r="AH39" i="11"/>
  <c r="AH38" i="11"/>
  <c r="AH43" i="11" s="1"/>
  <c r="AH35" i="11"/>
  <c r="AH34" i="11"/>
  <c r="AH33" i="11"/>
  <c r="AH32" i="11"/>
  <c r="AH36" i="11" s="1"/>
  <c r="AH31" i="11"/>
  <c r="AH28" i="11"/>
  <c r="AH27" i="11"/>
  <c r="AH26" i="11"/>
  <c r="AH25" i="11"/>
  <c r="AH24" i="11"/>
  <c r="AH29" i="11" s="1"/>
  <c r="AH21" i="11"/>
  <c r="AH20" i="11"/>
  <c r="AH19" i="11"/>
  <c r="AH18" i="11"/>
  <c r="AH22" i="11" s="1"/>
  <c r="AH17" i="11"/>
  <c r="AH14" i="11"/>
  <c r="AH13" i="11"/>
  <c r="AH12" i="11"/>
  <c r="AH11" i="11"/>
  <c r="AH10" i="11"/>
  <c r="AH15" i="11" s="1"/>
  <c r="AA148" i="11"/>
  <c r="AA147" i="11"/>
  <c r="AA146" i="11"/>
  <c r="AA145" i="11"/>
  <c r="AA144" i="11"/>
  <c r="AA143" i="11"/>
  <c r="AA141" i="11"/>
  <c r="AA140" i="11"/>
  <c r="AA139" i="11"/>
  <c r="AA138" i="11"/>
  <c r="AA137" i="11"/>
  <c r="AA136" i="11"/>
  <c r="AA134" i="11"/>
  <c r="AA133" i="11"/>
  <c r="AA132" i="11"/>
  <c r="AA131" i="11"/>
  <c r="AA130" i="11"/>
  <c r="AA129" i="11"/>
  <c r="AA127" i="11"/>
  <c r="AA126" i="11"/>
  <c r="AA125" i="11"/>
  <c r="AA124" i="11"/>
  <c r="AA123" i="11"/>
  <c r="AA122" i="11"/>
  <c r="AA120" i="11"/>
  <c r="AA119" i="11"/>
  <c r="AA118" i="11"/>
  <c r="AA117" i="11"/>
  <c r="AA116" i="11"/>
  <c r="AA115" i="11"/>
  <c r="AA112" i="11"/>
  <c r="AA111" i="11"/>
  <c r="AA110" i="11"/>
  <c r="AA109" i="11"/>
  <c r="AA108" i="11"/>
  <c r="AA106" i="11"/>
  <c r="AA105" i="11"/>
  <c r="AA104" i="11"/>
  <c r="AA103" i="11"/>
  <c r="AA102" i="11"/>
  <c r="AA101" i="11"/>
  <c r="AA99" i="11"/>
  <c r="AA98" i="11"/>
  <c r="AA97" i="11"/>
  <c r="AA96" i="11"/>
  <c r="AA95" i="11"/>
  <c r="AA94" i="11"/>
  <c r="AA85" i="11"/>
  <c r="AA84" i="11"/>
  <c r="AA83" i="11"/>
  <c r="AA82" i="11"/>
  <c r="AA81" i="11"/>
  <c r="AA80" i="11"/>
  <c r="AA78" i="11"/>
  <c r="AA77" i="11"/>
  <c r="AA76" i="11"/>
  <c r="AA75" i="11"/>
  <c r="AA74" i="11"/>
  <c r="AA73" i="11"/>
  <c r="AA71" i="11"/>
  <c r="AA70" i="11"/>
  <c r="AA69" i="11"/>
  <c r="AA68" i="11"/>
  <c r="AA67" i="11"/>
  <c r="AA66" i="11"/>
  <c r="AA64" i="11"/>
  <c r="AA63" i="11"/>
  <c r="AA62" i="11"/>
  <c r="AA61" i="11"/>
  <c r="AA60" i="11"/>
  <c r="AA59" i="11"/>
  <c r="AA57" i="11"/>
  <c r="AA56" i="11"/>
  <c r="AA55" i="11"/>
  <c r="AA54" i="11"/>
  <c r="AA53" i="11"/>
  <c r="AA52" i="11"/>
  <c r="AA50" i="11"/>
  <c r="AA49" i="11"/>
  <c r="AA48" i="11"/>
  <c r="AA47" i="11"/>
  <c r="AA46" i="11"/>
  <c r="AA45" i="11"/>
  <c r="AA43" i="11"/>
  <c r="AA42" i="11"/>
  <c r="AA41" i="11"/>
  <c r="AA40" i="11"/>
  <c r="AA39" i="11"/>
  <c r="AA38" i="11"/>
  <c r="AA36" i="11"/>
  <c r="AA35" i="11"/>
  <c r="AA34" i="11"/>
  <c r="AA33" i="11"/>
  <c r="AA32" i="11"/>
  <c r="AA31" i="11"/>
  <c r="AA29" i="11"/>
  <c r="AA28" i="11"/>
  <c r="AA27" i="11"/>
  <c r="AA26" i="11"/>
  <c r="AA25" i="11"/>
  <c r="AA24" i="11"/>
  <c r="AA22" i="11"/>
  <c r="AA21" i="11"/>
  <c r="AA20" i="11"/>
  <c r="AA19" i="11"/>
  <c r="AA18" i="11"/>
  <c r="AA17" i="11"/>
  <c r="AA15" i="11"/>
  <c r="AA14" i="11"/>
  <c r="AA13" i="11"/>
  <c r="AA12" i="11"/>
  <c r="AA11" i="11"/>
  <c r="AA10" i="11"/>
  <c r="AH147" i="27"/>
  <c r="AH146" i="27"/>
  <c r="AH145" i="27"/>
  <c r="AH144" i="27"/>
  <c r="AH143" i="27"/>
  <c r="AH148" i="27" s="1"/>
  <c r="AH140" i="27"/>
  <c r="AH139" i="27"/>
  <c r="AH138" i="27"/>
  <c r="AH137" i="27"/>
  <c r="AH136" i="27"/>
  <c r="AH141" i="27" s="1"/>
  <c r="AH133" i="27"/>
  <c r="AH132" i="27"/>
  <c r="AH131" i="27"/>
  <c r="AH130" i="27"/>
  <c r="AH129" i="27"/>
  <c r="AH134" i="27" s="1"/>
  <c r="AH126" i="27"/>
  <c r="AH125" i="27"/>
  <c r="AH124" i="27"/>
  <c r="AH123" i="27"/>
  <c r="AH122" i="27"/>
  <c r="AH127" i="27" s="1"/>
  <c r="AH119" i="27"/>
  <c r="AH118" i="27"/>
  <c r="AH117" i="27"/>
  <c r="AH116" i="27"/>
  <c r="AH115" i="27"/>
  <c r="AH120" i="27" s="1"/>
  <c r="AH112" i="27"/>
  <c r="AH111" i="27"/>
  <c r="AH110" i="27"/>
  <c r="AH109" i="27"/>
  <c r="AH108" i="27"/>
  <c r="AH113" i="27" s="1"/>
  <c r="AH105" i="27"/>
  <c r="AH104" i="27"/>
  <c r="AH103" i="27"/>
  <c r="AH102" i="27"/>
  <c r="AH101" i="27"/>
  <c r="AH106" i="27" s="1"/>
  <c r="AH98" i="27"/>
  <c r="AH97" i="27"/>
  <c r="AH96" i="27"/>
  <c r="AH95" i="27"/>
  <c r="AH94" i="27"/>
  <c r="AH99" i="27" s="1"/>
  <c r="AH84" i="27"/>
  <c r="AH83" i="27"/>
  <c r="AH82" i="27"/>
  <c r="AH81" i="27"/>
  <c r="AH80" i="27"/>
  <c r="AH85" i="27" s="1"/>
  <c r="AH77" i="27"/>
  <c r="AH76" i="27"/>
  <c r="AH75" i="27"/>
  <c r="AH74" i="27"/>
  <c r="AH73" i="27"/>
  <c r="AH78" i="27" s="1"/>
  <c r="AH70" i="27"/>
  <c r="AH69" i="27"/>
  <c r="AH68" i="27"/>
  <c r="AH67" i="27"/>
  <c r="AH66" i="27"/>
  <c r="AH71" i="27" s="1"/>
  <c r="AH63" i="27"/>
  <c r="AH62" i="27"/>
  <c r="AH61" i="27"/>
  <c r="AH60" i="27"/>
  <c r="AH59" i="27"/>
  <c r="AH64" i="27" s="1"/>
  <c r="AH56" i="27"/>
  <c r="AH55" i="27"/>
  <c r="AH54" i="27"/>
  <c r="AH53" i="27"/>
  <c r="AH52" i="27"/>
  <c r="AH57" i="27" s="1"/>
  <c r="AH49" i="27"/>
  <c r="AH48" i="27"/>
  <c r="AH47" i="27"/>
  <c r="AH46" i="27"/>
  <c r="AH45" i="27"/>
  <c r="AH50" i="27" s="1"/>
  <c r="AH42" i="27"/>
  <c r="AH41" i="27"/>
  <c r="AH40" i="27"/>
  <c r="AH39" i="27"/>
  <c r="AH38" i="27"/>
  <c r="AH43" i="27" s="1"/>
  <c r="AH35" i="27"/>
  <c r="AH34" i="27"/>
  <c r="AH33" i="27"/>
  <c r="AH32" i="27"/>
  <c r="AH31" i="27"/>
  <c r="AH36" i="27" s="1"/>
  <c r="AH28" i="27"/>
  <c r="AH27" i="27"/>
  <c r="AH26" i="27"/>
  <c r="AH25" i="27"/>
  <c r="AH24" i="27"/>
  <c r="AH29" i="27" s="1"/>
  <c r="AH21" i="27"/>
  <c r="AH20" i="27"/>
  <c r="AH19" i="27"/>
  <c r="AH18" i="27"/>
  <c r="AH17" i="27"/>
  <c r="AH22" i="27" s="1"/>
  <c r="AH14" i="27"/>
  <c r="AH13" i="27"/>
  <c r="AH12" i="27"/>
  <c r="AH11" i="27"/>
  <c r="AH10" i="27"/>
  <c r="AH15" i="27" s="1"/>
  <c r="AA148" i="27"/>
  <c r="AA147" i="27"/>
  <c r="AA146" i="27"/>
  <c r="AA145" i="27"/>
  <c r="AA144" i="27"/>
  <c r="AA143" i="27"/>
  <c r="AA141" i="27"/>
  <c r="AA140" i="27"/>
  <c r="AA139" i="27"/>
  <c r="AA138" i="27"/>
  <c r="AA137" i="27"/>
  <c r="AA136" i="27"/>
  <c r="AA134" i="27"/>
  <c r="AA133" i="27"/>
  <c r="AA132" i="27"/>
  <c r="AA131" i="27"/>
  <c r="AA130" i="27"/>
  <c r="AA129" i="27"/>
  <c r="AA127" i="27"/>
  <c r="AA126" i="27"/>
  <c r="AA125" i="27"/>
  <c r="AA124" i="27"/>
  <c r="AA123" i="27"/>
  <c r="AA122" i="27"/>
  <c r="AA120" i="27"/>
  <c r="AA119" i="27"/>
  <c r="AA118" i="27"/>
  <c r="AA117" i="27"/>
  <c r="AA116" i="27"/>
  <c r="AA115" i="27"/>
  <c r="AA112" i="27"/>
  <c r="AA111" i="27"/>
  <c r="AA110" i="27"/>
  <c r="AA109" i="27"/>
  <c r="AA108" i="27"/>
  <c r="AA106" i="27"/>
  <c r="AA105" i="27"/>
  <c r="AA104" i="27"/>
  <c r="AA103" i="27"/>
  <c r="AA102" i="27"/>
  <c r="AA101" i="27"/>
  <c r="AA99" i="27"/>
  <c r="AA98" i="27"/>
  <c r="AA97" i="27"/>
  <c r="AA96" i="27"/>
  <c r="AA95" i="27"/>
  <c r="AA94" i="27"/>
  <c r="AA85" i="27"/>
  <c r="AA84" i="27"/>
  <c r="AA83" i="27"/>
  <c r="AA82" i="27"/>
  <c r="AA81" i="27"/>
  <c r="AA80" i="27"/>
  <c r="AA78" i="27"/>
  <c r="AA77" i="27"/>
  <c r="AA76" i="27"/>
  <c r="AA75" i="27"/>
  <c r="AA74" i="27"/>
  <c r="AA73" i="27"/>
  <c r="AA71" i="27"/>
  <c r="AA70" i="27"/>
  <c r="AA69" i="27"/>
  <c r="AA68" i="27"/>
  <c r="AA67" i="27"/>
  <c r="AA66" i="27"/>
  <c r="AA64" i="27"/>
  <c r="AA63" i="27"/>
  <c r="AA62" i="27"/>
  <c r="AA61" i="27"/>
  <c r="AA60" i="27"/>
  <c r="AA59" i="27"/>
  <c r="AA57" i="27"/>
  <c r="AA56" i="27"/>
  <c r="AA55" i="27"/>
  <c r="AA54" i="27"/>
  <c r="AA53" i="27"/>
  <c r="AA52" i="27"/>
  <c r="AA50" i="27"/>
  <c r="AA49" i="27"/>
  <c r="AA48" i="27"/>
  <c r="AA47" i="27"/>
  <c r="AA46" i="27"/>
  <c r="AA45" i="27"/>
  <c r="AA43" i="27"/>
  <c r="AA42" i="27"/>
  <c r="AA41" i="27"/>
  <c r="AA40" i="27"/>
  <c r="AA39" i="27"/>
  <c r="AA38" i="27"/>
  <c r="AA36" i="27"/>
  <c r="AA35" i="27"/>
  <c r="AA34" i="27"/>
  <c r="AA33" i="27"/>
  <c r="AA32" i="27"/>
  <c r="AA31" i="27"/>
  <c r="AA29" i="27"/>
  <c r="AA28" i="27"/>
  <c r="AA27" i="27"/>
  <c r="AA26" i="27"/>
  <c r="AA25" i="27"/>
  <c r="AA24" i="27"/>
  <c r="AA22" i="27"/>
  <c r="AA21" i="27"/>
  <c r="AA20" i="27"/>
  <c r="AA19" i="27"/>
  <c r="AA18" i="27"/>
  <c r="AA17" i="27"/>
  <c r="AA15" i="27"/>
  <c r="AA14" i="27"/>
  <c r="AA13" i="27"/>
  <c r="AA12" i="27"/>
  <c r="AA11" i="27"/>
  <c r="AA10" i="27"/>
  <c r="U155" i="27"/>
  <c r="U154" i="27"/>
  <c r="U153" i="27"/>
  <c r="U152" i="27"/>
  <c r="U151" i="27"/>
  <c r="U150" i="27"/>
  <c r="H166" i="18"/>
  <c r="G166" i="18"/>
  <c r="F166" i="18"/>
  <c r="H165" i="18"/>
  <c r="G165" i="18"/>
  <c r="F165" i="18"/>
  <c r="H164" i="18"/>
  <c r="G164" i="18"/>
  <c r="F164" i="18"/>
  <c r="AH99" i="11" l="1"/>
  <c r="U99" i="33"/>
  <c r="U155" i="33" s="1"/>
  <c r="U150" i="33"/>
  <c r="C4" i="11" l="1"/>
  <c r="H163" i="18" l="1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H135" i="18"/>
  <c r="G135" i="18"/>
  <c r="F135" i="18"/>
  <c r="H134" i="18"/>
  <c r="G134" i="18"/>
  <c r="F134" i="18"/>
  <c r="H133" i="18"/>
  <c r="G133" i="18"/>
  <c r="F133" i="18"/>
  <c r="H132" i="18"/>
  <c r="G132" i="18"/>
  <c r="F132" i="18"/>
  <c r="C4" i="27" l="1"/>
  <c r="S77" i="33"/>
  <c r="S76" i="33"/>
  <c r="S75" i="33"/>
  <c r="S74" i="33"/>
  <c r="S73" i="33"/>
  <c r="S78" i="33" s="1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T147" i="33" l="1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20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85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5" i="11"/>
  <c r="R85" i="11"/>
  <c r="Q85" i="11"/>
  <c r="P85" i="11"/>
  <c r="S84" i="11"/>
  <c r="Z84" i="11" s="1"/>
  <c r="R84" i="11"/>
  <c r="Q84" i="11"/>
  <c r="P84" i="11"/>
  <c r="O84" i="11"/>
  <c r="S83" i="11"/>
  <c r="Z83" i="11" s="1"/>
  <c r="R83" i="11"/>
  <c r="Q83" i="11"/>
  <c r="P83" i="11"/>
  <c r="O83" i="11"/>
  <c r="S82" i="11"/>
  <c r="AG82" i="11" s="1"/>
  <c r="R82" i="11"/>
  <c r="Q82" i="11"/>
  <c r="P82" i="11"/>
  <c r="O82" i="11"/>
  <c r="S81" i="11"/>
  <c r="R81" i="11"/>
  <c r="Q81" i="11"/>
  <c r="P81" i="11"/>
  <c r="O81" i="11"/>
  <c r="S80" i="11"/>
  <c r="Z80" i="11" s="1"/>
  <c r="R80" i="11"/>
  <c r="Q80" i="11"/>
  <c r="P80" i="11"/>
  <c r="S85" i="27"/>
  <c r="R85" i="27"/>
  <c r="Q85" i="27"/>
  <c r="P85" i="27"/>
  <c r="S84" i="27"/>
  <c r="Z84" i="27" s="1"/>
  <c r="R84" i="27"/>
  <c r="Q84" i="27"/>
  <c r="P84" i="27"/>
  <c r="O84" i="27"/>
  <c r="S83" i="27"/>
  <c r="AG83" i="27" s="1"/>
  <c r="R83" i="27"/>
  <c r="Q83" i="27"/>
  <c r="P83" i="27"/>
  <c r="O83" i="27"/>
  <c r="S82" i="27"/>
  <c r="R82" i="27"/>
  <c r="Q82" i="27"/>
  <c r="P82" i="27"/>
  <c r="O82" i="27"/>
  <c r="S81" i="27"/>
  <c r="R81" i="27"/>
  <c r="Q81" i="27"/>
  <c r="P81" i="27"/>
  <c r="O81" i="27"/>
  <c r="S80" i="27"/>
  <c r="Z80" i="27" s="1"/>
  <c r="R80" i="27"/>
  <c r="Q80" i="27"/>
  <c r="P80" i="27"/>
  <c r="AG147" i="33"/>
  <c r="AG146" i="33"/>
  <c r="AG145" i="33"/>
  <c r="AG144" i="33"/>
  <c r="AG143" i="33"/>
  <c r="AG148" i="33" s="1"/>
  <c r="AG140" i="33"/>
  <c r="AG139" i="33"/>
  <c r="AG138" i="33"/>
  <c r="AG137" i="33"/>
  <c r="AG136" i="33"/>
  <c r="AG141" i="33" s="1"/>
  <c r="AG133" i="33"/>
  <c r="AG132" i="33"/>
  <c r="AG131" i="33"/>
  <c r="AG130" i="33"/>
  <c r="AG129" i="33"/>
  <c r="AG134" i="33" s="1"/>
  <c r="AG126" i="33"/>
  <c r="AG125" i="33"/>
  <c r="AG124" i="33"/>
  <c r="AG123" i="33"/>
  <c r="AG122" i="33"/>
  <c r="AG127" i="33" s="1"/>
  <c r="AG119" i="33"/>
  <c r="AG118" i="33"/>
  <c r="AG117" i="33"/>
  <c r="AG116" i="33"/>
  <c r="AG115" i="33"/>
  <c r="AG120" i="33" s="1"/>
  <c r="AG112" i="33"/>
  <c r="AG111" i="33"/>
  <c r="AG110" i="33"/>
  <c r="AG109" i="33"/>
  <c r="AG108" i="33"/>
  <c r="AG113" i="33" s="1"/>
  <c r="AG105" i="33"/>
  <c r="AG104" i="33"/>
  <c r="AG103" i="33"/>
  <c r="AG102" i="33"/>
  <c r="AG101" i="33"/>
  <c r="AG106" i="33" s="1"/>
  <c r="AG98" i="33"/>
  <c r="AG97" i="33"/>
  <c r="AG96" i="33"/>
  <c r="AG95" i="33"/>
  <c r="AG94" i="33"/>
  <c r="AG99" i="33" s="1"/>
  <c r="AG84" i="33"/>
  <c r="AG83" i="33"/>
  <c r="AG82" i="33"/>
  <c r="AG81" i="33"/>
  <c r="AG80" i="33"/>
  <c r="AG85" i="33" s="1"/>
  <c r="AG77" i="33"/>
  <c r="AG76" i="33"/>
  <c r="AG75" i="33"/>
  <c r="AG74" i="33"/>
  <c r="AG73" i="33"/>
  <c r="AG70" i="33"/>
  <c r="AG69" i="33"/>
  <c r="AG68" i="33"/>
  <c r="AG67" i="33"/>
  <c r="AG66" i="33"/>
  <c r="AG71" i="33" s="1"/>
  <c r="AG63" i="33"/>
  <c r="AG62" i="33"/>
  <c r="AG61" i="33"/>
  <c r="AG60" i="33"/>
  <c r="AG59" i="33"/>
  <c r="AG64" i="33" s="1"/>
  <c r="AG56" i="33"/>
  <c r="AG55" i="33"/>
  <c r="AG54" i="33"/>
  <c r="AG53" i="33"/>
  <c r="AG52" i="33"/>
  <c r="AG57" i="33" s="1"/>
  <c r="AG49" i="33"/>
  <c r="AG48" i="33"/>
  <c r="AG47" i="33"/>
  <c r="AG46" i="33"/>
  <c r="AG45" i="33"/>
  <c r="AG50" i="33" s="1"/>
  <c r="AG42" i="33"/>
  <c r="AG41" i="33"/>
  <c r="AG40" i="33"/>
  <c r="AG39" i="33"/>
  <c r="AG38" i="33"/>
  <c r="AG43" i="33" s="1"/>
  <c r="AG35" i="33"/>
  <c r="AG34" i="33"/>
  <c r="AG33" i="33"/>
  <c r="AG32" i="33"/>
  <c r="AG31" i="33"/>
  <c r="AG36" i="33" s="1"/>
  <c r="AG28" i="33"/>
  <c r="AG27" i="33"/>
  <c r="AG26" i="33"/>
  <c r="AG25" i="33"/>
  <c r="AG24" i="33"/>
  <c r="AG29" i="33" s="1"/>
  <c r="AG21" i="33"/>
  <c r="AG20" i="33"/>
  <c r="AG19" i="33"/>
  <c r="AG18" i="33"/>
  <c r="AG17" i="33"/>
  <c r="AG22" i="33" s="1"/>
  <c r="AG14" i="33"/>
  <c r="AG13" i="33"/>
  <c r="AG12" i="33"/>
  <c r="AG11" i="33"/>
  <c r="AG10" i="33"/>
  <c r="AG15" i="33" s="1"/>
  <c r="Z148" i="33"/>
  <c r="Z147" i="33"/>
  <c r="Z146" i="33"/>
  <c r="Z145" i="33"/>
  <c r="Z144" i="33"/>
  <c r="Z143" i="33"/>
  <c r="Z141" i="33"/>
  <c r="Z140" i="33"/>
  <c r="Z139" i="33"/>
  <c r="Z138" i="33"/>
  <c r="Z137" i="33"/>
  <c r="Z136" i="33"/>
  <c r="Z134" i="33"/>
  <c r="Z133" i="33"/>
  <c r="Z132" i="33"/>
  <c r="Z131" i="33"/>
  <c r="Z130" i="33"/>
  <c r="Z129" i="33"/>
  <c r="Z127" i="33"/>
  <c r="Z126" i="33"/>
  <c r="Z125" i="33"/>
  <c r="Z124" i="33"/>
  <c r="Z123" i="33"/>
  <c r="Z122" i="33"/>
  <c r="Z120" i="33"/>
  <c r="Z119" i="33"/>
  <c r="Z118" i="33"/>
  <c r="Z117" i="33"/>
  <c r="Z116" i="33"/>
  <c r="Z115" i="33"/>
  <c r="Z113" i="33"/>
  <c r="Z112" i="33"/>
  <c r="Z111" i="33"/>
  <c r="Z110" i="33"/>
  <c r="Z109" i="33"/>
  <c r="Z108" i="33"/>
  <c r="Z106" i="33"/>
  <c r="Z105" i="33"/>
  <c r="Z104" i="33"/>
  <c r="Z103" i="33"/>
  <c r="Z102" i="33"/>
  <c r="Z101" i="33"/>
  <c r="Z99" i="33"/>
  <c r="Z98" i="33"/>
  <c r="Z97" i="33"/>
  <c r="Z96" i="33"/>
  <c r="Z95" i="33"/>
  <c r="Z94" i="33"/>
  <c r="Z85" i="33"/>
  <c r="Z84" i="33"/>
  <c r="Z83" i="33"/>
  <c r="Z82" i="33"/>
  <c r="Z81" i="33"/>
  <c r="Z80" i="33"/>
  <c r="Z78" i="33"/>
  <c r="Z77" i="33"/>
  <c r="Z76" i="33"/>
  <c r="Z75" i="33"/>
  <c r="Z74" i="33"/>
  <c r="Z73" i="33"/>
  <c r="Z71" i="33"/>
  <c r="Z70" i="33"/>
  <c r="Z69" i="33"/>
  <c r="Z68" i="33"/>
  <c r="Z67" i="33"/>
  <c r="Z66" i="33"/>
  <c r="Z64" i="33"/>
  <c r="Z63" i="33"/>
  <c r="Z62" i="33"/>
  <c r="Z61" i="33"/>
  <c r="Z60" i="33"/>
  <c r="Z59" i="33"/>
  <c r="Z57" i="33"/>
  <c r="Z56" i="33"/>
  <c r="Z55" i="33"/>
  <c r="Z54" i="33"/>
  <c r="Z53" i="33"/>
  <c r="Z52" i="33"/>
  <c r="Z50" i="33"/>
  <c r="Z49" i="33"/>
  <c r="Z48" i="33"/>
  <c r="Z47" i="33"/>
  <c r="Z46" i="33"/>
  <c r="Z45" i="33"/>
  <c r="Z43" i="33"/>
  <c r="Z42" i="33"/>
  <c r="Z41" i="33"/>
  <c r="Z40" i="33"/>
  <c r="Z39" i="33"/>
  <c r="Z38" i="33"/>
  <c r="Z36" i="33"/>
  <c r="Z35" i="33"/>
  <c r="Z34" i="33"/>
  <c r="Z33" i="33"/>
  <c r="Z32" i="33"/>
  <c r="Z31" i="33"/>
  <c r="Z29" i="33"/>
  <c r="Z28" i="33"/>
  <c r="Z27" i="33"/>
  <c r="Z26" i="33"/>
  <c r="Z25" i="33"/>
  <c r="Z24" i="33"/>
  <c r="Z22" i="33"/>
  <c r="Z21" i="33"/>
  <c r="Z20" i="33"/>
  <c r="Z19" i="33"/>
  <c r="Z18" i="33"/>
  <c r="Z17" i="33"/>
  <c r="Z15" i="33"/>
  <c r="Z14" i="33"/>
  <c r="Z13" i="33"/>
  <c r="Z12" i="33"/>
  <c r="Z11" i="33"/>
  <c r="Z10" i="33"/>
  <c r="S120" i="11"/>
  <c r="R120" i="11"/>
  <c r="Q120" i="11"/>
  <c r="P120" i="11"/>
  <c r="S119" i="11"/>
  <c r="AG119" i="11" s="1"/>
  <c r="R119" i="11"/>
  <c r="Q119" i="11"/>
  <c r="P119" i="11"/>
  <c r="O119" i="11"/>
  <c r="S118" i="11"/>
  <c r="R118" i="11"/>
  <c r="Q118" i="11"/>
  <c r="P118" i="11"/>
  <c r="O118" i="11"/>
  <c r="S117" i="11"/>
  <c r="AG117" i="11" s="1"/>
  <c r="R117" i="11"/>
  <c r="Q117" i="11"/>
  <c r="P117" i="11"/>
  <c r="O117" i="11"/>
  <c r="S116" i="11"/>
  <c r="R116" i="11"/>
  <c r="Q116" i="11"/>
  <c r="P116" i="11"/>
  <c r="O116" i="11"/>
  <c r="S115" i="11"/>
  <c r="AG115" i="11" s="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R120" i="27" s="1"/>
  <c r="Q117" i="27"/>
  <c r="P117" i="27"/>
  <c r="S116" i="27"/>
  <c r="AG116" i="27" s="1"/>
  <c r="R116" i="27"/>
  <c r="Q116" i="27"/>
  <c r="P116" i="27"/>
  <c r="S115" i="27"/>
  <c r="AG115" i="27" s="1"/>
  <c r="R115" i="27"/>
  <c r="Q115" i="27"/>
  <c r="P115" i="27"/>
  <c r="S120" i="27"/>
  <c r="Q120" i="27"/>
  <c r="P120" i="27"/>
  <c r="AG119" i="27"/>
  <c r="AG118" i="27"/>
  <c r="S113" i="27"/>
  <c r="Z113" i="27" s="1"/>
  <c r="S106" i="27"/>
  <c r="S99" i="27"/>
  <c r="S113" i="11"/>
  <c r="Z113" i="11" s="1"/>
  <c r="S106" i="11"/>
  <c r="Z106" i="11" s="1"/>
  <c r="S99" i="11"/>
  <c r="Z148" i="11"/>
  <c r="Z147" i="11"/>
  <c r="Z146" i="11"/>
  <c r="Z145" i="11"/>
  <c r="Z144" i="11"/>
  <c r="Z143" i="11"/>
  <c r="Z141" i="11"/>
  <c r="Z140" i="11"/>
  <c r="Z139" i="11"/>
  <c r="Z138" i="11"/>
  <c r="Z137" i="11"/>
  <c r="Z136" i="11"/>
  <c r="Z134" i="11"/>
  <c r="Z133" i="11"/>
  <c r="Z132" i="11"/>
  <c r="Z131" i="11"/>
  <c r="Z130" i="11"/>
  <c r="Z129" i="11"/>
  <c r="Z127" i="11"/>
  <c r="Z126" i="11"/>
  <c r="Z125" i="11"/>
  <c r="Z124" i="11"/>
  <c r="Z123" i="11"/>
  <c r="Z122" i="11"/>
  <c r="Z120" i="11"/>
  <c r="Z119" i="11"/>
  <c r="Z118" i="11"/>
  <c r="Z117" i="11"/>
  <c r="Z116" i="11"/>
  <c r="Z115" i="11"/>
  <c r="Z112" i="11"/>
  <c r="Z111" i="11"/>
  <c r="Z110" i="11"/>
  <c r="Z109" i="11"/>
  <c r="Z108" i="11"/>
  <c r="Z105" i="11"/>
  <c r="Z104" i="11"/>
  <c r="Z103" i="11"/>
  <c r="Z102" i="11"/>
  <c r="Z101" i="11"/>
  <c r="Z99" i="11"/>
  <c r="Z98" i="11"/>
  <c r="Z97" i="11"/>
  <c r="Z96" i="11"/>
  <c r="Z95" i="11"/>
  <c r="Z94" i="11"/>
  <c r="Z85" i="11"/>
  <c r="Z81" i="11"/>
  <c r="Z78" i="11"/>
  <c r="Z77" i="11"/>
  <c r="Z76" i="11"/>
  <c r="Z75" i="11"/>
  <c r="Z74" i="11"/>
  <c r="Z73" i="11"/>
  <c r="Z71" i="11"/>
  <c r="Z70" i="11"/>
  <c r="Z69" i="11"/>
  <c r="Z68" i="11"/>
  <c r="Z67" i="11"/>
  <c r="Z66" i="11"/>
  <c r="Z64" i="11"/>
  <c r="Z63" i="11"/>
  <c r="Z62" i="11"/>
  <c r="Z61" i="11"/>
  <c r="Z60" i="11"/>
  <c r="Z59" i="11"/>
  <c r="Z57" i="11"/>
  <c r="Z56" i="11"/>
  <c r="Z55" i="11"/>
  <c r="Z54" i="11"/>
  <c r="Z53" i="11"/>
  <c r="Z52" i="11"/>
  <c r="Z50" i="11"/>
  <c r="Z49" i="11"/>
  <c r="Z48" i="11"/>
  <c r="Z47" i="11"/>
  <c r="Z46" i="11"/>
  <c r="Z45" i="11"/>
  <c r="Z43" i="11"/>
  <c r="Z42" i="11"/>
  <c r="Z41" i="11"/>
  <c r="Z40" i="11"/>
  <c r="Z39" i="11"/>
  <c r="Z38" i="11"/>
  <c r="Z36" i="11"/>
  <c r="Z35" i="11"/>
  <c r="Z34" i="11"/>
  <c r="Z33" i="11"/>
  <c r="Z32" i="11"/>
  <c r="Z31" i="11"/>
  <c r="Z29" i="11"/>
  <c r="Z28" i="11"/>
  <c r="Z27" i="11"/>
  <c r="Z26" i="11"/>
  <c r="Z25" i="11"/>
  <c r="Z24" i="11"/>
  <c r="Z22" i="11"/>
  <c r="Z21" i="11"/>
  <c r="Z20" i="11"/>
  <c r="Z19" i="11"/>
  <c r="Z18" i="11"/>
  <c r="Z17" i="11"/>
  <c r="Z15" i="11"/>
  <c r="Z14" i="11"/>
  <c r="Z13" i="11"/>
  <c r="Z12" i="11"/>
  <c r="Z11" i="11"/>
  <c r="Z10" i="11"/>
  <c r="AG147" i="11"/>
  <c r="AG146" i="11"/>
  <c r="AG145" i="11"/>
  <c r="AG144" i="11"/>
  <c r="AG143" i="11"/>
  <c r="AG140" i="11"/>
  <c r="AG139" i="11"/>
  <c r="AG138" i="11"/>
  <c r="AG137" i="11"/>
  <c r="AG136" i="11"/>
  <c r="AG141" i="11" s="1"/>
  <c r="AG133" i="11"/>
  <c r="AG132" i="11"/>
  <c r="AG131" i="11"/>
  <c r="AG130" i="11"/>
  <c r="AG134" i="11" s="1"/>
  <c r="AG129" i="11"/>
  <c r="AG126" i="11"/>
  <c r="AG125" i="11"/>
  <c r="AG124" i="11"/>
  <c r="AG123" i="11"/>
  <c r="AG122" i="11"/>
  <c r="AG118" i="11"/>
  <c r="AG116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84" i="11"/>
  <c r="AG83" i="11"/>
  <c r="AG81" i="11"/>
  <c r="AG80" i="11"/>
  <c r="AG77" i="11"/>
  <c r="AG76" i="11"/>
  <c r="AG75" i="11"/>
  <c r="AG74" i="11"/>
  <c r="AG73" i="11"/>
  <c r="AG78" i="11" s="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57" i="11" s="1"/>
  <c r="AG49" i="11"/>
  <c r="AG48" i="11"/>
  <c r="AG47" i="11"/>
  <c r="AG46" i="11"/>
  <c r="AG50" i="11" s="1"/>
  <c r="AG45" i="11"/>
  <c r="AG42" i="11"/>
  <c r="AG41" i="11"/>
  <c r="AG40" i="11"/>
  <c r="AG39" i="11"/>
  <c r="AG38" i="11"/>
  <c r="AG35" i="11"/>
  <c r="AG34" i="11"/>
  <c r="AG33" i="11"/>
  <c r="AG32" i="11"/>
  <c r="AG31" i="11"/>
  <c r="AG36" i="11" s="1"/>
  <c r="AG28" i="11"/>
  <c r="AG27" i="11"/>
  <c r="AG26" i="11"/>
  <c r="AG25" i="11"/>
  <c r="AG29" i="11" s="1"/>
  <c r="AG24" i="11"/>
  <c r="AG21" i="11"/>
  <c r="AG20" i="11"/>
  <c r="AG19" i="11"/>
  <c r="AG18" i="11"/>
  <c r="AG17" i="11"/>
  <c r="AG14" i="11"/>
  <c r="AG13" i="11"/>
  <c r="AG12" i="11"/>
  <c r="AG11" i="11"/>
  <c r="AG10" i="11"/>
  <c r="AG147" i="27"/>
  <c r="AG146" i="27"/>
  <c r="AG145" i="27"/>
  <c r="AG144" i="27"/>
  <c r="AG143" i="27"/>
  <c r="AG148" i="27" s="1"/>
  <c r="AG140" i="27"/>
  <c r="AG139" i="27"/>
  <c r="AG138" i="27"/>
  <c r="AG137" i="27"/>
  <c r="AG136" i="27"/>
  <c r="AG141" i="27" s="1"/>
  <c r="AG133" i="27"/>
  <c r="AG132" i="27"/>
  <c r="AG131" i="27"/>
  <c r="AG130" i="27"/>
  <c r="AG129" i="27"/>
  <c r="AG134" i="27" s="1"/>
  <c r="AG126" i="27"/>
  <c r="AG125" i="27"/>
  <c r="AG124" i="27"/>
  <c r="AG123" i="27"/>
  <c r="AG122" i="27"/>
  <c r="AG127" i="27" s="1"/>
  <c r="AG117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84" i="27"/>
  <c r="AG82" i="27"/>
  <c r="AG81" i="27"/>
  <c r="AG80" i="27"/>
  <c r="AG77" i="27"/>
  <c r="AG76" i="27"/>
  <c r="AG75" i="27"/>
  <c r="AG74" i="27"/>
  <c r="AG73" i="27"/>
  <c r="AG78" i="27" s="1"/>
  <c r="AG70" i="27"/>
  <c r="AG69" i="27"/>
  <c r="AG68" i="27"/>
  <c r="AG67" i="27"/>
  <c r="AG66" i="27"/>
  <c r="AG71" i="27" s="1"/>
  <c r="AG63" i="27"/>
  <c r="AG62" i="27"/>
  <c r="AG61" i="27"/>
  <c r="AG60" i="27"/>
  <c r="AG59" i="27"/>
  <c r="AG64" i="27" s="1"/>
  <c r="AG56" i="27"/>
  <c r="AG55" i="27"/>
  <c r="AG54" i="27"/>
  <c r="AG53" i="27"/>
  <c r="AG52" i="27"/>
  <c r="AG57" i="27" s="1"/>
  <c r="AG49" i="27"/>
  <c r="AG48" i="27"/>
  <c r="AG47" i="27"/>
  <c r="AG46" i="27"/>
  <c r="AG45" i="27"/>
  <c r="AG50" i="27" s="1"/>
  <c r="AG42" i="27"/>
  <c r="AG41" i="27"/>
  <c r="AG40" i="27"/>
  <c r="AG39" i="27"/>
  <c r="AG38" i="27"/>
  <c r="AG43" i="27" s="1"/>
  <c r="AG35" i="27"/>
  <c r="AG34" i="27"/>
  <c r="AG33" i="27"/>
  <c r="AG32" i="27"/>
  <c r="AG31" i="27"/>
  <c r="AG36" i="27" s="1"/>
  <c r="AG28" i="27"/>
  <c r="AG27" i="27"/>
  <c r="AG26" i="27"/>
  <c r="AG25" i="27"/>
  <c r="AG24" i="27"/>
  <c r="AG29" i="27" s="1"/>
  <c r="AG21" i="27"/>
  <c r="AG20" i="27"/>
  <c r="AG19" i="27"/>
  <c r="AG18" i="27"/>
  <c r="AG17" i="27"/>
  <c r="AG22" i="27" s="1"/>
  <c r="AG14" i="27"/>
  <c r="AG13" i="27"/>
  <c r="AG12" i="27"/>
  <c r="AG11" i="27"/>
  <c r="AG10" i="27"/>
  <c r="AG15" i="27" s="1"/>
  <c r="Z148" i="27"/>
  <c r="Z147" i="27"/>
  <c r="Z146" i="27"/>
  <c r="Z145" i="27"/>
  <c r="Z144" i="27"/>
  <c r="Z143" i="27"/>
  <c r="Z141" i="27"/>
  <c r="Z140" i="27"/>
  <c r="Z139" i="27"/>
  <c r="Z138" i="27"/>
  <c r="Z137" i="27"/>
  <c r="Z136" i="27"/>
  <c r="Z134" i="27"/>
  <c r="Z133" i="27"/>
  <c r="Z132" i="27"/>
  <c r="Z131" i="27"/>
  <c r="Z130" i="27"/>
  <c r="Z129" i="27"/>
  <c r="Z127" i="27"/>
  <c r="Z126" i="27"/>
  <c r="Z125" i="27"/>
  <c r="Z124" i="27"/>
  <c r="Z123" i="27"/>
  <c r="Z122" i="27"/>
  <c r="Z117" i="27"/>
  <c r="Z112" i="27"/>
  <c r="Z111" i="27"/>
  <c r="Z110" i="27"/>
  <c r="Z109" i="27"/>
  <c r="Z108" i="27"/>
  <c r="Z106" i="27"/>
  <c r="Z105" i="27"/>
  <c r="Z104" i="27"/>
  <c r="Z103" i="27"/>
  <c r="Z102" i="27"/>
  <c r="Z101" i="27"/>
  <c r="Z99" i="27"/>
  <c r="Z98" i="27"/>
  <c r="Z97" i="27"/>
  <c r="Z96" i="27"/>
  <c r="Z95" i="27"/>
  <c r="Z94" i="27"/>
  <c r="Z85" i="27"/>
  <c r="Z82" i="27"/>
  <c r="Z81" i="27"/>
  <c r="Z78" i="27"/>
  <c r="Z77" i="27"/>
  <c r="Z76" i="27"/>
  <c r="Z75" i="27"/>
  <c r="Z74" i="27"/>
  <c r="Z73" i="27"/>
  <c r="Z71" i="27"/>
  <c r="Z70" i="27"/>
  <c r="Z69" i="27"/>
  <c r="Z68" i="27"/>
  <c r="Z67" i="27"/>
  <c r="Z66" i="27"/>
  <c r="Z64" i="27"/>
  <c r="Z63" i="27"/>
  <c r="Z62" i="27"/>
  <c r="Z61" i="27"/>
  <c r="Z60" i="27"/>
  <c r="Z59" i="27"/>
  <c r="Z57" i="27"/>
  <c r="Z56" i="27"/>
  <c r="Z55" i="27"/>
  <c r="Z54" i="27"/>
  <c r="Z53" i="27"/>
  <c r="Z52" i="27"/>
  <c r="Z50" i="27"/>
  <c r="Z49" i="27"/>
  <c r="Z48" i="27"/>
  <c r="Z47" i="27"/>
  <c r="Z46" i="27"/>
  <c r="Z45" i="27"/>
  <c r="Z43" i="27"/>
  <c r="Z42" i="27"/>
  <c r="Z41" i="27"/>
  <c r="Z40" i="27"/>
  <c r="Z39" i="27"/>
  <c r="Z38" i="27"/>
  <c r="Z36" i="27"/>
  <c r="Z35" i="27"/>
  <c r="Z34" i="27"/>
  <c r="Z33" i="27"/>
  <c r="Z32" i="27"/>
  <c r="Z31" i="27"/>
  <c r="Z29" i="27"/>
  <c r="Z28" i="27"/>
  <c r="Z27" i="27"/>
  <c r="Z26" i="27"/>
  <c r="Z25" i="27"/>
  <c r="Z24" i="27"/>
  <c r="Z22" i="27"/>
  <c r="Z21" i="27"/>
  <c r="Z20" i="27"/>
  <c r="Z19" i="27"/>
  <c r="Z18" i="27"/>
  <c r="Z17" i="27"/>
  <c r="Z15" i="27"/>
  <c r="Z14" i="27"/>
  <c r="Z13" i="27"/>
  <c r="Z12" i="27"/>
  <c r="Z11" i="27"/>
  <c r="Z10" i="27"/>
  <c r="AH155" i="27" l="1"/>
  <c r="AA155" i="27"/>
  <c r="AH153" i="27"/>
  <c r="AA153" i="27"/>
  <c r="AA154" i="27"/>
  <c r="AH154" i="27"/>
  <c r="AH152" i="27"/>
  <c r="AA152" i="27"/>
  <c r="AA150" i="27"/>
  <c r="AH150" i="27"/>
  <c r="AH151" i="27"/>
  <c r="AA151" i="27"/>
  <c r="AA110" i="33"/>
  <c r="AH110" i="33"/>
  <c r="AA112" i="33"/>
  <c r="AH112" i="33"/>
  <c r="AH111" i="33"/>
  <c r="AA111" i="33"/>
  <c r="AA108" i="33"/>
  <c r="AH108" i="33"/>
  <c r="AA109" i="33"/>
  <c r="AH109" i="33"/>
  <c r="AA101" i="33"/>
  <c r="AH101" i="33"/>
  <c r="AA105" i="33"/>
  <c r="AH105" i="33"/>
  <c r="AH104" i="33"/>
  <c r="AA104" i="33"/>
  <c r="AH102" i="33"/>
  <c r="AA102" i="33"/>
  <c r="AH103" i="33"/>
  <c r="AA103" i="33"/>
  <c r="AH155" i="11"/>
  <c r="AA155" i="11"/>
  <c r="AA95" i="33"/>
  <c r="AH95" i="33"/>
  <c r="AH150" i="11"/>
  <c r="AA150" i="11"/>
  <c r="AA154" i="11"/>
  <c r="AH154" i="11"/>
  <c r="AH94" i="33"/>
  <c r="AA94" i="33"/>
  <c r="AH98" i="33"/>
  <c r="AA98" i="33"/>
  <c r="AA151" i="11"/>
  <c r="AH151" i="11"/>
  <c r="AA152" i="11"/>
  <c r="AH152" i="11"/>
  <c r="AH96" i="33"/>
  <c r="AA96" i="33"/>
  <c r="AH153" i="11"/>
  <c r="AA153" i="11"/>
  <c r="AH97" i="33"/>
  <c r="AA97" i="33"/>
  <c r="T50" i="33"/>
  <c r="T154" i="33"/>
  <c r="T29" i="33"/>
  <c r="T43" i="33"/>
  <c r="T36" i="33"/>
  <c r="T57" i="33"/>
  <c r="T99" i="33"/>
  <c r="AA99" i="33" s="1"/>
  <c r="T106" i="33"/>
  <c r="AA106" i="33" s="1"/>
  <c r="T127" i="33"/>
  <c r="T15" i="33"/>
  <c r="T64" i="33"/>
  <c r="T150" i="33"/>
  <c r="T152" i="33"/>
  <c r="T141" i="33"/>
  <c r="T22" i="33"/>
  <c r="T151" i="33"/>
  <c r="T153" i="33"/>
  <c r="T113" i="33"/>
  <c r="AA113" i="33" s="1"/>
  <c r="AG78" i="33"/>
  <c r="T71" i="33"/>
  <c r="Z82" i="11"/>
  <c r="AG85" i="27"/>
  <c r="Z83" i="27"/>
  <c r="Z116" i="27"/>
  <c r="AG120" i="27"/>
  <c r="Z120" i="27"/>
  <c r="Z118" i="27"/>
  <c r="Z115" i="27"/>
  <c r="Z119" i="27"/>
  <c r="AG113" i="27"/>
  <c r="AG106" i="27"/>
  <c r="AG99" i="27"/>
  <c r="AG106" i="11"/>
  <c r="AG113" i="11"/>
  <c r="AG43" i="11"/>
  <c r="AG64" i="11"/>
  <c r="AG71" i="11"/>
  <c r="AG85" i="11"/>
  <c r="AG120" i="11"/>
  <c r="AG148" i="11"/>
  <c r="AG15" i="11"/>
  <c r="AG22" i="11"/>
  <c r="AG99" i="11"/>
  <c r="AG127" i="11"/>
  <c r="AF147" i="33"/>
  <c r="AF146" i="33"/>
  <c r="AF145" i="33"/>
  <c r="AF144" i="33"/>
  <c r="AF143" i="33"/>
  <c r="AF148" i="33" s="1"/>
  <c r="AF140" i="33"/>
  <c r="AF139" i="33"/>
  <c r="AF138" i="33"/>
  <c r="AF137" i="33"/>
  <c r="AF136" i="33"/>
  <c r="AF141" i="33" s="1"/>
  <c r="AF133" i="33"/>
  <c r="AF132" i="33"/>
  <c r="AF131" i="33"/>
  <c r="AF130" i="33"/>
  <c r="AF134" i="33" s="1"/>
  <c r="AF129" i="33"/>
  <c r="AF126" i="33"/>
  <c r="AF125" i="33"/>
  <c r="AF124" i="33"/>
  <c r="AF123" i="33"/>
  <c r="AF122" i="33"/>
  <c r="AF127" i="33" s="1"/>
  <c r="AF119" i="33"/>
  <c r="AF118" i="33"/>
  <c r="AF117" i="33"/>
  <c r="AF116" i="33"/>
  <c r="AF115" i="33"/>
  <c r="AF120" i="33" s="1"/>
  <c r="AF112" i="33"/>
  <c r="AF111" i="33"/>
  <c r="AF110" i="33"/>
  <c r="AF109" i="33"/>
  <c r="AF108" i="33"/>
  <c r="AF113" i="33" s="1"/>
  <c r="AF105" i="33"/>
  <c r="AF104" i="33"/>
  <c r="AF103" i="33"/>
  <c r="AF102" i="33"/>
  <c r="AF101" i="33"/>
  <c r="AF106" i="33" s="1"/>
  <c r="AF98" i="33"/>
  <c r="AF97" i="33"/>
  <c r="AF96" i="33"/>
  <c r="AF95" i="33"/>
  <c r="AF94" i="33"/>
  <c r="AF99" i="33" s="1"/>
  <c r="AF84" i="33"/>
  <c r="AF83" i="33"/>
  <c r="AF82" i="33"/>
  <c r="AF81" i="33"/>
  <c r="AF80" i="33"/>
  <c r="AF85" i="33" s="1"/>
  <c r="AF77" i="33"/>
  <c r="AF76" i="33"/>
  <c r="AF75" i="33"/>
  <c r="AF74" i="33"/>
  <c r="AF73" i="33"/>
  <c r="AF78" i="33" s="1"/>
  <c r="AF63" i="33"/>
  <c r="AF62" i="33"/>
  <c r="AF61" i="33"/>
  <c r="AF60" i="33"/>
  <c r="AF59" i="33"/>
  <c r="AF64" i="33" s="1"/>
  <c r="AF56" i="33"/>
  <c r="AF55" i="33"/>
  <c r="AF54" i="33"/>
  <c r="AF53" i="33"/>
  <c r="AF52" i="33"/>
  <c r="AF57" i="33" s="1"/>
  <c r="AF49" i="33"/>
  <c r="AF48" i="33"/>
  <c r="AF47" i="33"/>
  <c r="AF46" i="33"/>
  <c r="AF45" i="33"/>
  <c r="AF50" i="33" s="1"/>
  <c r="AF42" i="33"/>
  <c r="AF41" i="33"/>
  <c r="AF40" i="33"/>
  <c r="AF39" i="33"/>
  <c r="AF38" i="33"/>
  <c r="AF43" i="33" s="1"/>
  <c r="AF35" i="33"/>
  <c r="AF34" i="33"/>
  <c r="AF33" i="33"/>
  <c r="AF32" i="33"/>
  <c r="AF31" i="33"/>
  <c r="AF36" i="33" s="1"/>
  <c r="AF28" i="33"/>
  <c r="AF27" i="33"/>
  <c r="AF26" i="33"/>
  <c r="AF25" i="33"/>
  <c r="AF24" i="33"/>
  <c r="AF29" i="33" s="1"/>
  <c r="AF21" i="33"/>
  <c r="AF20" i="33"/>
  <c r="AF19" i="33"/>
  <c r="AF18" i="33"/>
  <c r="AF17" i="33"/>
  <c r="AF22" i="33" s="1"/>
  <c r="AF14" i="33"/>
  <c r="AF13" i="33"/>
  <c r="AF12" i="33"/>
  <c r="AF11" i="33"/>
  <c r="AF10" i="33"/>
  <c r="AF15" i="33" s="1"/>
  <c r="T155" i="33" l="1"/>
  <c r="AH113" i="33"/>
  <c r="AH106" i="33"/>
  <c r="AA155" i="33"/>
  <c r="AH155" i="33"/>
  <c r="AH150" i="33"/>
  <c r="AA150" i="33"/>
  <c r="AH154" i="33"/>
  <c r="AA154" i="33"/>
  <c r="AA151" i="33"/>
  <c r="AH151" i="33"/>
  <c r="AH99" i="33"/>
  <c r="AA153" i="33"/>
  <c r="AH153" i="33"/>
  <c r="AA152" i="33"/>
  <c r="AH152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20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85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AG155" i="27" l="1"/>
  <c r="Z155" i="27"/>
  <c r="AG152" i="27"/>
  <c r="Z152" i="27"/>
  <c r="Z153" i="27"/>
  <c r="AG153" i="27"/>
  <c r="Z151" i="27"/>
  <c r="AG151" i="27"/>
  <c r="AG150" i="27"/>
  <c r="Z150" i="27"/>
  <c r="AG154" i="27"/>
  <c r="Z154" i="27"/>
  <c r="Z153" i="11"/>
  <c r="AG153" i="11"/>
  <c r="Z150" i="11"/>
  <c r="AG150" i="11"/>
  <c r="Z154" i="11"/>
  <c r="AG154" i="11"/>
  <c r="Z152" i="11"/>
  <c r="AG152" i="11"/>
  <c r="Z151" i="11"/>
  <c r="AG151" i="11"/>
  <c r="AG155" i="11"/>
  <c r="Z155" i="11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F147" i="27"/>
  <c r="AF146" i="27"/>
  <c r="AF145" i="27"/>
  <c r="AF144" i="27"/>
  <c r="AF143" i="27"/>
  <c r="AF148" i="27" s="1"/>
  <c r="AF141" i="27"/>
  <c r="AF140" i="27"/>
  <c r="AF139" i="27"/>
  <c r="AF138" i="27"/>
  <c r="AF137" i="27"/>
  <c r="AF136" i="27"/>
  <c r="AF133" i="27"/>
  <c r="AF132" i="27"/>
  <c r="AF131" i="27"/>
  <c r="AF130" i="27"/>
  <c r="AF134" i="27" s="1"/>
  <c r="AF129" i="27"/>
  <c r="AF126" i="27"/>
  <c r="AF125" i="27"/>
  <c r="AF124" i="27"/>
  <c r="AF123" i="27"/>
  <c r="AF127" i="27" s="1"/>
  <c r="AF122" i="27"/>
  <c r="AF119" i="27"/>
  <c r="AF118" i="27"/>
  <c r="AF117" i="27"/>
  <c r="AF116" i="27"/>
  <c r="AF115" i="27"/>
  <c r="AF112" i="27"/>
  <c r="AF111" i="27"/>
  <c r="AF110" i="27"/>
  <c r="AF109" i="27"/>
  <c r="AF113" i="27" s="1"/>
  <c r="AF108" i="27"/>
  <c r="AF105" i="27"/>
  <c r="AF104" i="27"/>
  <c r="AF103" i="27"/>
  <c r="AF102" i="27"/>
  <c r="AF106" i="27" s="1"/>
  <c r="AF101" i="27"/>
  <c r="AF98" i="27"/>
  <c r="AF97" i="27"/>
  <c r="AF96" i="27"/>
  <c r="AF95" i="27"/>
  <c r="AF99" i="27" s="1"/>
  <c r="AF94" i="27"/>
  <c r="AF84" i="27"/>
  <c r="AF83" i="27"/>
  <c r="AF82" i="27"/>
  <c r="AF81" i="27"/>
  <c r="AF80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64" i="27" s="1"/>
  <c r="AF59" i="27"/>
  <c r="AF56" i="27"/>
  <c r="AF55" i="27"/>
  <c r="AF54" i="27"/>
  <c r="AF53" i="27"/>
  <c r="AF52" i="27"/>
  <c r="AF57" i="27" s="1"/>
  <c r="AF49" i="27"/>
  <c r="AF48" i="27"/>
  <c r="AF47" i="27"/>
  <c r="AF46" i="27"/>
  <c r="AF50" i="27" s="1"/>
  <c r="AF45" i="27"/>
  <c r="AF42" i="27"/>
  <c r="AF41" i="27"/>
  <c r="AF40" i="27"/>
  <c r="AF39" i="27"/>
  <c r="AF38" i="27"/>
  <c r="AF43" i="27" s="1"/>
  <c r="AF35" i="27"/>
  <c r="AF34" i="27"/>
  <c r="AF33" i="27"/>
  <c r="AF32" i="27"/>
  <c r="AF36" i="27" s="1"/>
  <c r="AF31" i="27"/>
  <c r="AF28" i="27"/>
  <c r="AF27" i="27"/>
  <c r="AF26" i="27"/>
  <c r="AF25" i="27"/>
  <c r="AF24" i="27"/>
  <c r="AF29" i="27" s="1"/>
  <c r="AF21" i="27"/>
  <c r="AF20" i="27"/>
  <c r="AF19" i="27"/>
  <c r="AF18" i="27"/>
  <c r="AF22" i="27" s="1"/>
  <c r="AF17" i="27"/>
  <c r="AF14" i="27"/>
  <c r="AF13" i="27"/>
  <c r="AF12" i="27"/>
  <c r="AF11" i="27"/>
  <c r="AF10" i="27"/>
  <c r="AF15" i="27" s="1"/>
  <c r="AF155" i="11"/>
  <c r="AF154" i="11"/>
  <c r="AF153" i="11"/>
  <c r="AF152" i="11"/>
  <c r="AF151" i="11"/>
  <c r="AF150" i="11"/>
  <c r="AF147" i="11"/>
  <c r="AF146" i="11"/>
  <c r="AF145" i="11"/>
  <c r="AF144" i="11"/>
  <c r="AF148" i="11" s="1"/>
  <c r="AF143" i="11"/>
  <c r="AF140" i="11"/>
  <c r="AF139" i="11"/>
  <c r="AF138" i="11"/>
  <c r="AF137" i="11"/>
  <c r="AF136" i="11"/>
  <c r="AF141" i="11" s="1"/>
  <c r="AF133" i="11"/>
  <c r="AF132" i="11"/>
  <c r="AF131" i="11"/>
  <c r="AF130" i="11"/>
  <c r="AF134" i="11" s="1"/>
  <c r="AF129" i="11"/>
  <c r="AF126" i="11"/>
  <c r="AF125" i="11"/>
  <c r="AF124" i="11"/>
  <c r="AF123" i="11"/>
  <c r="AF122" i="11"/>
  <c r="AF127" i="11" s="1"/>
  <c r="AF119" i="11"/>
  <c r="AF118" i="11"/>
  <c r="AF117" i="11"/>
  <c r="AF116" i="11"/>
  <c r="AF115" i="11"/>
  <c r="AF112" i="11"/>
  <c r="AF111" i="11"/>
  <c r="AF110" i="11"/>
  <c r="AF109" i="11"/>
  <c r="AF108" i="11"/>
  <c r="AF113" i="11" s="1"/>
  <c r="AF105" i="11"/>
  <c r="AF104" i="11"/>
  <c r="AF103" i="11"/>
  <c r="AF102" i="11"/>
  <c r="AF106" i="11" s="1"/>
  <c r="AF101" i="11"/>
  <c r="AF98" i="11"/>
  <c r="AF97" i="11"/>
  <c r="AF96" i="11"/>
  <c r="AF95" i="11"/>
  <c r="AF94" i="11"/>
  <c r="AF99" i="11" s="1"/>
  <c r="AF84" i="11"/>
  <c r="AF83" i="11"/>
  <c r="AF82" i="11"/>
  <c r="AF81" i="11"/>
  <c r="AF80" i="11"/>
  <c r="AF77" i="11"/>
  <c r="AF76" i="11"/>
  <c r="AF75" i="11"/>
  <c r="AF74" i="11"/>
  <c r="AF73" i="11"/>
  <c r="AF70" i="11"/>
  <c r="AF69" i="11"/>
  <c r="AF68" i="11"/>
  <c r="AF67" i="11"/>
  <c r="AF71" i="11" s="1"/>
  <c r="AF66" i="11"/>
  <c r="AF63" i="11"/>
  <c r="AF62" i="11"/>
  <c r="AF61" i="11"/>
  <c r="AF60" i="11"/>
  <c r="AF59" i="11"/>
  <c r="AF64" i="11" s="1"/>
  <c r="AF56" i="11"/>
  <c r="AF55" i="11"/>
  <c r="AF54" i="11"/>
  <c r="AF53" i="11"/>
  <c r="AF57" i="11" s="1"/>
  <c r="AF52" i="11"/>
  <c r="AF49" i="11"/>
  <c r="AF48" i="11"/>
  <c r="AF47" i="11"/>
  <c r="AF46" i="11"/>
  <c r="AF45" i="11"/>
  <c r="AF50" i="11" s="1"/>
  <c r="AF42" i="11"/>
  <c r="AF41" i="11"/>
  <c r="AF40" i="11"/>
  <c r="AF39" i="11"/>
  <c r="AF43" i="11" s="1"/>
  <c r="AF38" i="11"/>
  <c r="AF35" i="11"/>
  <c r="AF34" i="11"/>
  <c r="AF33" i="11"/>
  <c r="AF32" i="11"/>
  <c r="AF31" i="11"/>
  <c r="AF36" i="11" s="1"/>
  <c r="AF28" i="11"/>
  <c r="AF27" i="11"/>
  <c r="AF26" i="11"/>
  <c r="AF25" i="11"/>
  <c r="AF29" i="11" s="1"/>
  <c r="AF24" i="11"/>
  <c r="AF21" i="11"/>
  <c r="AF20" i="11"/>
  <c r="AF19" i="11"/>
  <c r="AF18" i="11"/>
  <c r="AF17" i="11"/>
  <c r="AF22" i="11" s="1"/>
  <c r="AF14" i="11"/>
  <c r="AF13" i="11"/>
  <c r="AF12" i="11"/>
  <c r="AF11" i="11"/>
  <c r="AF15" i="11" s="1"/>
  <c r="AF10" i="11"/>
  <c r="Y148" i="27"/>
  <c r="Y147" i="27"/>
  <c r="Y146" i="27"/>
  <c r="Y145" i="27"/>
  <c r="Y144" i="27"/>
  <c r="Y143" i="27"/>
  <c r="Y141" i="27"/>
  <c r="Y140" i="27"/>
  <c r="Y139" i="27"/>
  <c r="Y138" i="27"/>
  <c r="Y137" i="27"/>
  <c r="Y136" i="27"/>
  <c r="Y134" i="27"/>
  <c r="Y133" i="27"/>
  <c r="Y132" i="27"/>
  <c r="Y131" i="27"/>
  <c r="Y130" i="27"/>
  <c r="Y129" i="27"/>
  <c r="Y127" i="27"/>
  <c r="Y126" i="27"/>
  <c r="Y125" i="27"/>
  <c r="Y124" i="27"/>
  <c r="Y123" i="27"/>
  <c r="Y122" i="27"/>
  <c r="Y120" i="27"/>
  <c r="Y119" i="27"/>
  <c r="Y118" i="27"/>
  <c r="Y117" i="27"/>
  <c r="Y116" i="27"/>
  <c r="Y115" i="27"/>
  <c r="Y113" i="27"/>
  <c r="Y112" i="27"/>
  <c r="Y111" i="27"/>
  <c r="Y110" i="27"/>
  <c r="Y109" i="27"/>
  <c r="Y108" i="27"/>
  <c r="Y106" i="27"/>
  <c r="Y105" i="27"/>
  <c r="Y104" i="27"/>
  <c r="Y103" i="27"/>
  <c r="Y102" i="27"/>
  <c r="Y101" i="27"/>
  <c r="Y99" i="27"/>
  <c r="Y98" i="27"/>
  <c r="Y97" i="27"/>
  <c r="Y96" i="27"/>
  <c r="Y95" i="27"/>
  <c r="Y94" i="27"/>
  <c r="Y85" i="27"/>
  <c r="Y84" i="27"/>
  <c r="Y83" i="27"/>
  <c r="Y82" i="27"/>
  <c r="Y81" i="27"/>
  <c r="Y80" i="27"/>
  <c r="Y78" i="27"/>
  <c r="Y77" i="27"/>
  <c r="Y76" i="27"/>
  <c r="Y75" i="27"/>
  <c r="Y74" i="27"/>
  <c r="Y73" i="27"/>
  <c r="Y71" i="27"/>
  <c r="Y70" i="27"/>
  <c r="Y69" i="27"/>
  <c r="Y68" i="27"/>
  <c r="Y67" i="27"/>
  <c r="Y66" i="27"/>
  <c r="Y64" i="27"/>
  <c r="Y63" i="27"/>
  <c r="Y62" i="27"/>
  <c r="Y61" i="27"/>
  <c r="Y60" i="27"/>
  <c r="Y59" i="27"/>
  <c r="Y57" i="27"/>
  <c r="Y56" i="27"/>
  <c r="Y55" i="27"/>
  <c r="Y54" i="27"/>
  <c r="Y53" i="27"/>
  <c r="Y52" i="27"/>
  <c r="Y50" i="27"/>
  <c r="Y49" i="27"/>
  <c r="Y48" i="27"/>
  <c r="Y47" i="27"/>
  <c r="Y46" i="27"/>
  <c r="Y45" i="27"/>
  <c r="Y43" i="27"/>
  <c r="Y42" i="27"/>
  <c r="Y41" i="27"/>
  <c r="Y40" i="27"/>
  <c r="Y39" i="27"/>
  <c r="Y38" i="27"/>
  <c r="Y36" i="27"/>
  <c r="Y35" i="27"/>
  <c r="Y34" i="27"/>
  <c r="Y33" i="27"/>
  <c r="Y32" i="27"/>
  <c r="Y31" i="27"/>
  <c r="Y29" i="27"/>
  <c r="Y28" i="27"/>
  <c r="Y27" i="27"/>
  <c r="Y26" i="27"/>
  <c r="Y25" i="27"/>
  <c r="Y24" i="27"/>
  <c r="Y22" i="27"/>
  <c r="Y21" i="27"/>
  <c r="Y20" i="27"/>
  <c r="Y19" i="27"/>
  <c r="Y18" i="27"/>
  <c r="Y17" i="27"/>
  <c r="Y15" i="27"/>
  <c r="Y14" i="27"/>
  <c r="Y13" i="27"/>
  <c r="Y12" i="27"/>
  <c r="Y11" i="27"/>
  <c r="Y10" i="27"/>
  <c r="Y155" i="11"/>
  <c r="Y154" i="11"/>
  <c r="Y153" i="11"/>
  <c r="Y152" i="11"/>
  <c r="Y151" i="11"/>
  <c r="Y150" i="11"/>
  <c r="Y148" i="11"/>
  <c r="Y147" i="11"/>
  <c r="Y146" i="11"/>
  <c r="Y145" i="11"/>
  <c r="Y144" i="11"/>
  <c r="Y143" i="11"/>
  <c r="Y141" i="11"/>
  <c r="Y140" i="11"/>
  <c r="Y139" i="11"/>
  <c r="Y138" i="11"/>
  <c r="Y137" i="11"/>
  <c r="Y136" i="11"/>
  <c r="Y134" i="11"/>
  <c r="Y133" i="11"/>
  <c r="Y132" i="11"/>
  <c r="Y131" i="11"/>
  <c r="Y130" i="11"/>
  <c r="Y129" i="11"/>
  <c r="Y127" i="11"/>
  <c r="Y126" i="11"/>
  <c r="Y125" i="11"/>
  <c r="Y124" i="11"/>
  <c r="Y123" i="11"/>
  <c r="Y122" i="11"/>
  <c r="Y120" i="11"/>
  <c r="Y119" i="11"/>
  <c r="Y118" i="11"/>
  <c r="Y117" i="11"/>
  <c r="Y116" i="11"/>
  <c r="Y115" i="11"/>
  <c r="Y113" i="11"/>
  <c r="Y112" i="11"/>
  <c r="Y111" i="11"/>
  <c r="Y110" i="11"/>
  <c r="Y109" i="11"/>
  <c r="Y108" i="11"/>
  <c r="Y106" i="11"/>
  <c r="Y105" i="11"/>
  <c r="Y104" i="11"/>
  <c r="Y103" i="11"/>
  <c r="Y102" i="11"/>
  <c r="Y101" i="11"/>
  <c r="Y99" i="11"/>
  <c r="Y98" i="11"/>
  <c r="Y97" i="11"/>
  <c r="Y96" i="11"/>
  <c r="Y95" i="11"/>
  <c r="Y94" i="11"/>
  <c r="Y85" i="11"/>
  <c r="Y84" i="11"/>
  <c r="Y83" i="11"/>
  <c r="Y82" i="11"/>
  <c r="Y81" i="11"/>
  <c r="Y80" i="11"/>
  <c r="Y78" i="11"/>
  <c r="Y77" i="11"/>
  <c r="Y76" i="11"/>
  <c r="Y75" i="11"/>
  <c r="Y74" i="11"/>
  <c r="Y73" i="11"/>
  <c r="Y71" i="11"/>
  <c r="Y70" i="11"/>
  <c r="Y69" i="11"/>
  <c r="Y68" i="11"/>
  <c r="Y67" i="11"/>
  <c r="Y66" i="11"/>
  <c r="Y64" i="11"/>
  <c r="Y63" i="11"/>
  <c r="Y62" i="11"/>
  <c r="Y61" i="11"/>
  <c r="Y60" i="11"/>
  <c r="Y59" i="11"/>
  <c r="Y57" i="11"/>
  <c r="Y56" i="11"/>
  <c r="Y55" i="11"/>
  <c r="Y54" i="11"/>
  <c r="Y53" i="11"/>
  <c r="Y52" i="11"/>
  <c r="Y50" i="11"/>
  <c r="Y49" i="11"/>
  <c r="Y48" i="11"/>
  <c r="Y47" i="11"/>
  <c r="Y46" i="11"/>
  <c r="Y45" i="11"/>
  <c r="Y43" i="11"/>
  <c r="Y42" i="11"/>
  <c r="Y41" i="11"/>
  <c r="Y40" i="11"/>
  <c r="Y39" i="11"/>
  <c r="Y38" i="11"/>
  <c r="Y36" i="11"/>
  <c r="Y35" i="11"/>
  <c r="Y34" i="11"/>
  <c r="Y33" i="11"/>
  <c r="Y32" i="11"/>
  <c r="Y31" i="11"/>
  <c r="Y29" i="11"/>
  <c r="Y28" i="11"/>
  <c r="Y27" i="11"/>
  <c r="Y26" i="11"/>
  <c r="Y25" i="11"/>
  <c r="Y24" i="11"/>
  <c r="Y22" i="11"/>
  <c r="Y21" i="11"/>
  <c r="Y20" i="11"/>
  <c r="Y19" i="11"/>
  <c r="Y18" i="11"/>
  <c r="Y17" i="11"/>
  <c r="Y15" i="11"/>
  <c r="Y14" i="11"/>
  <c r="Y13" i="11"/>
  <c r="Y12" i="11"/>
  <c r="Y11" i="11"/>
  <c r="Y10" i="11"/>
  <c r="R113" i="27"/>
  <c r="R113" i="11"/>
  <c r="R106" i="27"/>
  <c r="R106" i="11"/>
  <c r="R99" i="27"/>
  <c r="Q99" i="27"/>
  <c r="R99" i="11"/>
  <c r="AF85" i="11" l="1"/>
  <c r="AF85" i="27"/>
  <c r="AF71" i="27"/>
  <c r="AF120" i="11"/>
  <c r="AF120" i="27"/>
  <c r="AF78" i="27"/>
  <c r="AF78" i="11"/>
  <c r="R141" i="33"/>
  <c r="R85" i="33"/>
  <c r="R120" i="33"/>
  <c r="Q120" i="33"/>
  <c r="P120" i="33"/>
  <c r="Q15" i="33"/>
  <c r="Q43" i="33"/>
  <c r="P50" i="33"/>
  <c r="R64" i="33"/>
  <c r="Q71" i="33"/>
  <c r="R147" i="33"/>
  <c r="Q147" i="33"/>
  <c r="P147" i="33"/>
  <c r="Q154" i="33" s="1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E154" i="33" s="1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M152" i="33" s="1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H143" i="33"/>
  <c r="H148" i="33" s="1"/>
  <c r="G143" i="33"/>
  <c r="G148" i="33" s="1"/>
  <c r="F143" i="33"/>
  <c r="E143" i="33"/>
  <c r="D143" i="33"/>
  <c r="D148" i="33" s="1"/>
  <c r="W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P141" i="33" s="1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L129" i="33"/>
  <c r="L134" i="33" s="1"/>
  <c r="K129" i="33"/>
  <c r="K134" i="33" s="1"/>
  <c r="J129" i="33"/>
  <c r="I129" i="33"/>
  <c r="H129" i="33"/>
  <c r="H134" i="33" s="1"/>
  <c r="G129" i="33"/>
  <c r="G134" i="33" s="1"/>
  <c r="F129" i="33"/>
  <c r="E129" i="33"/>
  <c r="D129" i="33"/>
  <c r="D134" i="33" s="1"/>
  <c r="W134" i="33" s="1"/>
  <c r="C129" i="33"/>
  <c r="C134" i="33" s="1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P127" i="33" s="1"/>
  <c r="O122" i="33"/>
  <c r="N122" i="33"/>
  <c r="M122" i="33"/>
  <c r="M127" i="33" s="1"/>
  <c r="L122" i="33"/>
  <c r="K122" i="33"/>
  <c r="K127" i="33" s="1"/>
  <c r="J122" i="33"/>
  <c r="I122" i="33"/>
  <c r="I127" i="33" s="1"/>
  <c r="H122" i="33"/>
  <c r="G122" i="33"/>
  <c r="G127" i="33" s="1"/>
  <c r="F122" i="33"/>
  <c r="E122" i="33"/>
  <c r="E127" i="33" s="1"/>
  <c r="D122" i="33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L113" i="33" s="1"/>
  <c r="K108" i="33"/>
  <c r="K113" i="33" s="1"/>
  <c r="J108" i="33"/>
  <c r="I108" i="33"/>
  <c r="H108" i="33"/>
  <c r="H113" i="33" s="1"/>
  <c r="G108" i="33"/>
  <c r="G113" i="33" s="1"/>
  <c r="F108" i="33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P106" i="33" s="1"/>
  <c r="W106" i="33" s="1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R97" i="33"/>
  <c r="Q97" i="33"/>
  <c r="P97" i="33"/>
  <c r="O97" i="33"/>
  <c r="O118" i="33" s="1"/>
  <c r="N97" i="33"/>
  <c r="M97" i="33"/>
  <c r="L97" i="33"/>
  <c r="K97" i="33"/>
  <c r="K118" i="33" s="1"/>
  <c r="J97" i="33"/>
  <c r="I97" i="33"/>
  <c r="H97" i="33"/>
  <c r="G97" i="33"/>
  <c r="G118" i="33" s="1"/>
  <c r="F97" i="33"/>
  <c r="E97" i="33"/>
  <c r="D97" i="33"/>
  <c r="C97" i="33"/>
  <c r="C118" i="33" s="1"/>
  <c r="R96" i="33"/>
  <c r="Q96" i="33"/>
  <c r="P96" i="33"/>
  <c r="O96" i="33"/>
  <c r="O117" i="33" s="1"/>
  <c r="N96" i="33"/>
  <c r="M96" i="33"/>
  <c r="L96" i="33"/>
  <c r="L82" i="33" s="1"/>
  <c r="K96" i="33"/>
  <c r="K117" i="33" s="1"/>
  <c r="J96" i="33"/>
  <c r="I96" i="33"/>
  <c r="H96" i="33"/>
  <c r="H82" i="33" s="1"/>
  <c r="G96" i="33"/>
  <c r="G117" i="33" s="1"/>
  <c r="F96" i="33"/>
  <c r="E96" i="33"/>
  <c r="D96" i="33"/>
  <c r="D82" i="33" s="1"/>
  <c r="C96" i="33"/>
  <c r="C117" i="33" s="1"/>
  <c r="R95" i="33"/>
  <c r="Q95" i="33"/>
  <c r="P95" i="33"/>
  <c r="O95" i="33"/>
  <c r="N95" i="33"/>
  <c r="M95" i="33"/>
  <c r="L95" i="33"/>
  <c r="K95" i="33"/>
  <c r="K81" i="33" s="1"/>
  <c r="J95" i="33"/>
  <c r="I95" i="33"/>
  <c r="H95" i="33"/>
  <c r="G95" i="33"/>
  <c r="G81" i="33" s="1"/>
  <c r="F95" i="33"/>
  <c r="E95" i="33"/>
  <c r="D95" i="33"/>
  <c r="C95" i="33"/>
  <c r="C81" i="33" s="1"/>
  <c r="R94" i="33"/>
  <c r="Q94" i="33"/>
  <c r="Q99" i="33" s="1"/>
  <c r="P94" i="33"/>
  <c r="P99" i="33" s="1"/>
  <c r="O94" i="33"/>
  <c r="O80" i="33" s="1"/>
  <c r="N94" i="33"/>
  <c r="M94" i="33"/>
  <c r="L94" i="33"/>
  <c r="L80" i="33" s="1"/>
  <c r="K94" i="33"/>
  <c r="K80" i="33" s="1"/>
  <c r="J94" i="33"/>
  <c r="I94" i="33"/>
  <c r="H94" i="33"/>
  <c r="G94" i="33"/>
  <c r="G80" i="33" s="1"/>
  <c r="F94" i="33"/>
  <c r="E94" i="33"/>
  <c r="D94" i="33"/>
  <c r="D80" i="33" s="1"/>
  <c r="C94" i="33"/>
  <c r="C80" i="33" s="1"/>
  <c r="Q77" i="33"/>
  <c r="P77" i="33"/>
  <c r="O77" i="33"/>
  <c r="N77" i="33"/>
  <c r="M77" i="33"/>
  <c r="L77" i="33"/>
  <c r="K77" i="33"/>
  <c r="J77" i="33"/>
  <c r="I77" i="33"/>
  <c r="H77" i="33"/>
  <c r="G77" i="33"/>
  <c r="F77" i="33"/>
  <c r="Y77" i="33" s="1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Y76" i="33" s="1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Y75" i="33" s="1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Y74" i="33" s="1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Y73" i="33" s="1"/>
  <c r="E73" i="33"/>
  <c r="D73" i="33"/>
  <c r="C73" i="33"/>
  <c r="R70" i="33"/>
  <c r="AF70" i="33" s="1"/>
  <c r="Q70" i="33"/>
  <c r="P70" i="33"/>
  <c r="O70" i="33"/>
  <c r="P154" i="33" s="1"/>
  <c r="N70" i="33"/>
  <c r="M70" i="33"/>
  <c r="L70" i="33"/>
  <c r="K70" i="33"/>
  <c r="L154" i="33" s="1"/>
  <c r="J70" i="33"/>
  <c r="I70" i="33"/>
  <c r="H70" i="33"/>
  <c r="G70" i="33"/>
  <c r="H154" i="33" s="1"/>
  <c r="F70" i="33"/>
  <c r="E70" i="33"/>
  <c r="D70" i="33"/>
  <c r="C70" i="33"/>
  <c r="D154" i="33" s="1"/>
  <c r="R69" i="33"/>
  <c r="AF69" i="33" s="1"/>
  <c r="Q69" i="33"/>
  <c r="P69" i="33"/>
  <c r="O69" i="33"/>
  <c r="N69" i="33"/>
  <c r="M69" i="33"/>
  <c r="L69" i="33"/>
  <c r="K69" i="33"/>
  <c r="K153" i="33" s="1"/>
  <c r="J69" i="33"/>
  <c r="I69" i="33"/>
  <c r="H69" i="33"/>
  <c r="G69" i="33"/>
  <c r="G153" i="33" s="1"/>
  <c r="F69" i="33"/>
  <c r="E69" i="33"/>
  <c r="D69" i="33"/>
  <c r="C69" i="33"/>
  <c r="R68" i="33"/>
  <c r="AF68" i="33" s="1"/>
  <c r="Q68" i="33"/>
  <c r="P68" i="33"/>
  <c r="O68" i="33"/>
  <c r="P152" i="33" s="1"/>
  <c r="N68" i="33"/>
  <c r="M68" i="33"/>
  <c r="L68" i="33"/>
  <c r="K68" i="33"/>
  <c r="L152" i="33" s="1"/>
  <c r="J68" i="33"/>
  <c r="I68" i="33"/>
  <c r="H68" i="33"/>
  <c r="G68" i="33"/>
  <c r="H152" i="33" s="1"/>
  <c r="F68" i="33"/>
  <c r="E68" i="33"/>
  <c r="D68" i="33"/>
  <c r="C68" i="33"/>
  <c r="D152" i="33" s="1"/>
  <c r="R67" i="33"/>
  <c r="AF67" i="33" s="1"/>
  <c r="Q67" i="33"/>
  <c r="P67" i="33"/>
  <c r="O67" i="33"/>
  <c r="N67" i="33"/>
  <c r="M67" i="33"/>
  <c r="L67" i="33"/>
  <c r="K67" i="33"/>
  <c r="K151" i="33" s="1"/>
  <c r="J67" i="33"/>
  <c r="I67" i="33"/>
  <c r="H67" i="33"/>
  <c r="G67" i="33"/>
  <c r="G151" i="33" s="1"/>
  <c r="F67" i="33"/>
  <c r="E67" i="33"/>
  <c r="D67" i="33"/>
  <c r="C67" i="33"/>
  <c r="R66" i="33"/>
  <c r="Q66" i="33"/>
  <c r="P66" i="33"/>
  <c r="P71" i="33" s="1"/>
  <c r="O66" i="33"/>
  <c r="O150" i="33" s="1"/>
  <c r="N66" i="33"/>
  <c r="M66" i="33"/>
  <c r="L66" i="33"/>
  <c r="K66" i="33"/>
  <c r="K150" i="33" s="1"/>
  <c r="J66" i="33"/>
  <c r="I66" i="33"/>
  <c r="H66" i="33"/>
  <c r="G66" i="33"/>
  <c r="G150" i="33" s="1"/>
  <c r="F66" i="33"/>
  <c r="E66" i="33"/>
  <c r="D66" i="33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K64" i="33" s="1"/>
  <c r="J59" i="33"/>
  <c r="I59" i="33"/>
  <c r="H59" i="33"/>
  <c r="G59" i="33"/>
  <c r="G64" i="33" s="1"/>
  <c r="F59" i="33"/>
  <c r="E59" i="33"/>
  <c r="D59" i="33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N57" i="33" s="1"/>
  <c r="M52" i="33"/>
  <c r="L52" i="33"/>
  <c r="K52" i="33"/>
  <c r="J52" i="33"/>
  <c r="J57" i="33" s="1"/>
  <c r="I52" i="33"/>
  <c r="H52" i="33"/>
  <c r="G52" i="33"/>
  <c r="F52" i="33"/>
  <c r="F57" i="33" s="1"/>
  <c r="E52" i="33"/>
  <c r="D52" i="33"/>
  <c r="C52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R50" i="33" s="1"/>
  <c r="Y50" i="33" s="1"/>
  <c r="Q45" i="33"/>
  <c r="Q50" i="33" s="1"/>
  <c r="P45" i="33"/>
  <c r="O45" i="33"/>
  <c r="O50" i="33" s="1"/>
  <c r="N45" i="33"/>
  <c r="N50" i="33" s="1"/>
  <c r="M45" i="33"/>
  <c r="L45" i="33"/>
  <c r="K45" i="33"/>
  <c r="K50" i="33" s="1"/>
  <c r="J45" i="33"/>
  <c r="J50" i="33" s="1"/>
  <c r="I45" i="33"/>
  <c r="H45" i="33"/>
  <c r="G45" i="33"/>
  <c r="G50" i="33" s="1"/>
  <c r="F45" i="33"/>
  <c r="F50" i="33" s="1"/>
  <c r="E45" i="33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R43" i="33" s="1"/>
  <c r="Y43" i="33" s="1"/>
  <c r="Q38" i="33"/>
  <c r="P38" i="33"/>
  <c r="P43" i="33" s="1"/>
  <c r="O38" i="33"/>
  <c r="O43" i="33" s="1"/>
  <c r="N38" i="33"/>
  <c r="N43" i="33" s="1"/>
  <c r="M38" i="33"/>
  <c r="L38" i="33"/>
  <c r="K38" i="33"/>
  <c r="K43" i="33" s="1"/>
  <c r="J38" i="33"/>
  <c r="J43" i="33" s="1"/>
  <c r="I38" i="33"/>
  <c r="H38" i="33"/>
  <c r="G38" i="33"/>
  <c r="G43" i="33" s="1"/>
  <c r="F38" i="33"/>
  <c r="F43" i="33" s="1"/>
  <c r="E38" i="33"/>
  <c r="D38" i="33"/>
  <c r="C38" i="33"/>
  <c r="C43" i="33" s="1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W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L36" i="33" s="1"/>
  <c r="K31" i="33"/>
  <c r="K36" i="33" s="1"/>
  <c r="J31" i="33"/>
  <c r="I31" i="33"/>
  <c r="H31" i="33"/>
  <c r="H36" i="33" s="1"/>
  <c r="G31" i="33"/>
  <c r="G36" i="33" s="1"/>
  <c r="F31" i="33"/>
  <c r="E31" i="33"/>
  <c r="D31" i="33"/>
  <c r="D36" i="33" s="1"/>
  <c r="C31" i="33"/>
  <c r="C36" i="33" s="1"/>
  <c r="R28" i="33"/>
  <c r="Q28" i="33"/>
  <c r="P28" i="33"/>
  <c r="W28" i="33" s="1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AD26" i="33" s="1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AD25" i="33" s="1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K29" i="33" s="1"/>
  <c r="J24" i="33"/>
  <c r="I24" i="33"/>
  <c r="H24" i="33"/>
  <c r="G24" i="33"/>
  <c r="G29" i="33" s="1"/>
  <c r="F24" i="33"/>
  <c r="E24" i="33"/>
  <c r="D24" i="33"/>
  <c r="D29" i="33" s="1"/>
  <c r="W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W20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AD18" i="33" s="1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M17" i="33"/>
  <c r="L17" i="33"/>
  <c r="K17" i="33"/>
  <c r="K22" i="33" s="1"/>
  <c r="J17" i="33"/>
  <c r="I17" i="33"/>
  <c r="H17" i="33"/>
  <c r="G17" i="33"/>
  <c r="G22" i="33" s="1"/>
  <c r="F17" i="33"/>
  <c r="E17" i="33"/>
  <c r="D17" i="33"/>
  <c r="C17" i="33"/>
  <c r="C22" i="33" s="1"/>
  <c r="R14" i="33"/>
  <c r="Q14" i="33"/>
  <c r="P14" i="33"/>
  <c r="O14" i="33"/>
  <c r="V14" i="33" s="1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AD12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AC11" i="33" s="1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O10" i="33"/>
  <c r="AC10" i="33" s="1"/>
  <c r="N10" i="33"/>
  <c r="N15" i="33" s="1"/>
  <c r="M10" i="33"/>
  <c r="L10" i="33"/>
  <c r="L15" i="33" s="1"/>
  <c r="K10" i="33"/>
  <c r="K15" i="33" s="1"/>
  <c r="J10" i="33"/>
  <c r="J15" i="33" s="1"/>
  <c r="I10" i="33"/>
  <c r="H10" i="33"/>
  <c r="H15" i="33" s="1"/>
  <c r="G10" i="33"/>
  <c r="G15" i="33" s="1"/>
  <c r="F10" i="33"/>
  <c r="F15" i="33" s="1"/>
  <c r="E10" i="33"/>
  <c r="D10" i="33"/>
  <c r="D15" i="33" s="1"/>
  <c r="X14" i="33"/>
  <c r="X13" i="33"/>
  <c r="X12" i="33"/>
  <c r="V12" i="33"/>
  <c r="X11" i="33"/>
  <c r="X10" i="33"/>
  <c r="C10" i="33"/>
  <c r="C15" i="33" s="1"/>
  <c r="M154" i="33"/>
  <c r="I154" i="33"/>
  <c r="N153" i="33"/>
  <c r="L153" i="33"/>
  <c r="J153" i="33"/>
  <c r="F153" i="33"/>
  <c r="Q152" i="33"/>
  <c r="I152" i="33"/>
  <c r="E152" i="33"/>
  <c r="N151" i="33"/>
  <c r="J151" i="33"/>
  <c r="F151" i="33"/>
  <c r="N150" i="33"/>
  <c r="J150" i="33"/>
  <c r="F150" i="33"/>
  <c r="D150" i="33"/>
  <c r="N148" i="33"/>
  <c r="M148" i="33"/>
  <c r="J148" i="33"/>
  <c r="I148" i="33"/>
  <c r="F148" i="33"/>
  <c r="Y148" i="33" s="1"/>
  <c r="E148" i="33"/>
  <c r="X148" i="33" s="1"/>
  <c r="AE147" i="33"/>
  <c r="AD147" i="33"/>
  <c r="X147" i="33"/>
  <c r="W147" i="33"/>
  <c r="V147" i="33"/>
  <c r="AE146" i="33"/>
  <c r="X146" i="33"/>
  <c r="AE145" i="33"/>
  <c r="AD145" i="33"/>
  <c r="X145" i="33"/>
  <c r="W145" i="33"/>
  <c r="V145" i="33"/>
  <c r="AE144" i="33"/>
  <c r="X144" i="33"/>
  <c r="AE143" i="33"/>
  <c r="AD143" i="33"/>
  <c r="X143" i="33"/>
  <c r="W143" i="33"/>
  <c r="V143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D140" i="33"/>
  <c r="X140" i="33"/>
  <c r="W140" i="33"/>
  <c r="V140" i="33"/>
  <c r="AD139" i="33"/>
  <c r="X139" i="33"/>
  <c r="W139" i="33"/>
  <c r="V139" i="33"/>
  <c r="AD138" i="33"/>
  <c r="X138" i="33"/>
  <c r="W138" i="33"/>
  <c r="V138" i="33"/>
  <c r="AD137" i="33"/>
  <c r="X137" i="33"/>
  <c r="W137" i="33"/>
  <c r="V137" i="33"/>
  <c r="AD136" i="33"/>
  <c r="X136" i="33"/>
  <c r="W136" i="33"/>
  <c r="V136" i="33"/>
  <c r="N134" i="33"/>
  <c r="M134" i="33"/>
  <c r="J134" i="33"/>
  <c r="I134" i="33"/>
  <c r="F134" i="33"/>
  <c r="Y134" i="33" s="1"/>
  <c r="E134" i="33"/>
  <c r="X134" i="33" s="1"/>
  <c r="AE133" i="33"/>
  <c r="X133" i="33"/>
  <c r="W133" i="33"/>
  <c r="AE132" i="33"/>
  <c r="AD132" i="33"/>
  <c r="AC132" i="33"/>
  <c r="X132" i="33"/>
  <c r="AE131" i="33"/>
  <c r="X131" i="33"/>
  <c r="W131" i="33"/>
  <c r="AE130" i="33"/>
  <c r="AD130" i="33"/>
  <c r="AC130" i="33"/>
  <c r="X130" i="33"/>
  <c r="AE129" i="33"/>
  <c r="X129" i="33"/>
  <c r="W129" i="33"/>
  <c r="N127" i="33"/>
  <c r="L127" i="33"/>
  <c r="J127" i="33"/>
  <c r="H127" i="33"/>
  <c r="F127" i="33"/>
  <c r="D127" i="33"/>
  <c r="AE126" i="33"/>
  <c r="AD126" i="33"/>
  <c r="AC126" i="33"/>
  <c r="W126" i="33"/>
  <c r="AE125" i="33"/>
  <c r="AD125" i="33"/>
  <c r="AC125" i="33"/>
  <c r="W125" i="33"/>
  <c r="AE124" i="33"/>
  <c r="AD124" i="33"/>
  <c r="AC124" i="33"/>
  <c r="W124" i="33"/>
  <c r="AE123" i="33"/>
  <c r="AD123" i="33"/>
  <c r="AC123" i="33"/>
  <c r="W123" i="33"/>
  <c r="AE122" i="33"/>
  <c r="AE127" i="33" s="1"/>
  <c r="AD122" i="33"/>
  <c r="AC122" i="33"/>
  <c r="W122" i="33"/>
  <c r="N119" i="33"/>
  <c r="M119" i="33"/>
  <c r="J119" i="33"/>
  <c r="I119" i="33"/>
  <c r="F119" i="33"/>
  <c r="Y119" i="33" s="1"/>
  <c r="E119" i="33"/>
  <c r="X119" i="33" s="1"/>
  <c r="N118" i="33"/>
  <c r="M118" i="33"/>
  <c r="J118" i="33"/>
  <c r="I118" i="33"/>
  <c r="H118" i="33"/>
  <c r="F118" i="33"/>
  <c r="Y118" i="33" s="1"/>
  <c r="E118" i="33"/>
  <c r="AE118" i="33" s="1"/>
  <c r="D118" i="33"/>
  <c r="W118" i="33" s="1"/>
  <c r="N117" i="33"/>
  <c r="J117" i="33"/>
  <c r="I117" i="33"/>
  <c r="F117" i="33"/>
  <c r="Y117" i="33" s="1"/>
  <c r="E117" i="33"/>
  <c r="AE117" i="33" s="1"/>
  <c r="D117" i="33"/>
  <c r="AD117" i="33" s="1"/>
  <c r="N116" i="33"/>
  <c r="M116" i="33"/>
  <c r="L116" i="33"/>
  <c r="J116" i="33"/>
  <c r="I116" i="33"/>
  <c r="H116" i="33"/>
  <c r="F116" i="33"/>
  <c r="Y116" i="33" s="1"/>
  <c r="E116" i="33"/>
  <c r="X116" i="33" s="1"/>
  <c r="D116" i="33"/>
  <c r="AD116" i="33" s="1"/>
  <c r="N115" i="33"/>
  <c r="M115" i="33"/>
  <c r="J115" i="33"/>
  <c r="I115" i="33"/>
  <c r="F115" i="33"/>
  <c r="Y115" i="33" s="1"/>
  <c r="E115" i="33"/>
  <c r="X115" i="33" s="1"/>
  <c r="N113" i="33"/>
  <c r="M113" i="33"/>
  <c r="J113" i="33"/>
  <c r="I113" i="33"/>
  <c r="F113" i="33"/>
  <c r="E113" i="33"/>
  <c r="AE112" i="33"/>
  <c r="X112" i="33"/>
  <c r="W112" i="33"/>
  <c r="AE111" i="33"/>
  <c r="AD111" i="33"/>
  <c r="AC111" i="33"/>
  <c r="X111" i="33"/>
  <c r="AE110" i="33"/>
  <c r="X110" i="33"/>
  <c r="W110" i="33"/>
  <c r="AE109" i="33"/>
  <c r="AD109" i="33"/>
  <c r="AC109" i="33"/>
  <c r="X109" i="33"/>
  <c r="AE108" i="33"/>
  <c r="X108" i="33"/>
  <c r="W108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AE104" i="33"/>
  <c r="AD104" i="33"/>
  <c r="X104" i="33"/>
  <c r="W104" i="33"/>
  <c r="V104" i="33"/>
  <c r="AE102" i="33"/>
  <c r="AD102" i="33"/>
  <c r="W102" i="33"/>
  <c r="V102" i="33"/>
  <c r="X101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W99" i="33" s="1"/>
  <c r="C99" i="33"/>
  <c r="AE98" i="33"/>
  <c r="X98" i="33"/>
  <c r="AE97" i="33"/>
  <c r="AD97" i="33"/>
  <c r="X97" i="33"/>
  <c r="W97" i="33"/>
  <c r="V97" i="33"/>
  <c r="AE96" i="33"/>
  <c r="X96" i="33"/>
  <c r="AE95" i="33"/>
  <c r="AD95" i="33"/>
  <c r="X95" i="33"/>
  <c r="W95" i="33"/>
  <c r="V95" i="33"/>
  <c r="AE94" i="33"/>
  <c r="X9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Y84" i="33" s="1"/>
  <c r="E84" i="33"/>
  <c r="D84" i="33"/>
  <c r="C84" i="33"/>
  <c r="X83" i="33"/>
  <c r="W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Y83" i="33" s="1"/>
  <c r="E83" i="33"/>
  <c r="D83" i="33"/>
  <c r="C83" i="33"/>
  <c r="Q82" i="33"/>
  <c r="N82" i="33"/>
  <c r="M82" i="33"/>
  <c r="J82" i="33"/>
  <c r="I82" i="33"/>
  <c r="F82" i="33"/>
  <c r="Y82" i="33" s="1"/>
  <c r="E82" i="33"/>
  <c r="X81" i="33"/>
  <c r="Q81" i="33"/>
  <c r="AE81" i="33" s="1"/>
  <c r="P81" i="33"/>
  <c r="N81" i="33"/>
  <c r="M81" i="33"/>
  <c r="L81" i="33"/>
  <c r="J81" i="33"/>
  <c r="I81" i="33"/>
  <c r="H81" i="33"/>
  <c r="F81" i="33"/>
  <c r="Y81" i="33" s="1"/>
  <c r="E81" i="33"/>
  <c r="D81" i="33"/>
  <c r="X80" i="33"/>
  <c r="Q80" i="33"/>
  <c r="N80" i="33"/>
  <c r="M80" i="33"/>
  <c r="J80" i="33"/>
  <c r="J85" i="33" s="1"/>
  <c r="I80" i="33"/>
  <c r="F80" i="33"/>
  <c r="E80" i="33"/>
  <c r="O78" i="33"/>
  <c r="N78" i="33"/>
  <c r="M78" i="33"/>
  <c r="L78" i="33"/>
  <c r="K78" i="33"/>
  <c r="J78" i="33"/>
  <c r="I78" i="33"/>
  <c r="H78" i="33"/>
  <c r="G78" i="33"/>
  <c r="F78" i="33"/>
  <c r="Y78" i="33" s="1"/>
  <c r="E78" i="33"/>
  <c r="D78" i="33"/>
  <c r="C78" i="33"/>
  <c r="X77" i="33"/>
  <c r="W77" i="33"/>
  <c r="AC76" i="33"/>
  <c r="V76" i="33"/>
  <c r="AE75" i="33"/>
  <c r="AC74" i="33"/>
  <c r="W74" i="33"/>
  <c r="V74" i="33"/>
  <c r="N71" i="33"/>
  <c r="L71" i="33"/>
  <c r="J71" i="33"/>
  <c r="H71" i="33"/>
  <c r="F71" i="33"/>
  <c r="D71" i="33"/>
  <c r="AE70" i="33"/>
  <c r="AD70" i="33"/>
  <c r="AC70" i="33"/>
  <c r="W70" i="33"/>
  <c r="AE69" i="33"/>
  <c r="AD69" i="33"/>
  <c r="AC69" i="33"/>
  <c r="W69" i="33"/>
  <c r="AE68" i="33"/>
  <c r="AD68" i="33"/>
  <c r="AC68" i="33"/>
  <c r="W68" i="33"/>
  <c r="AE67" i="33"/>
  <c r="AD67" i="33"/>
  <c r="AC67" i="33"/>
  <c r="W67" i="33"/>
  <c r="AE66" i="33"/>
  <c r="AE71" i="33" s="1"/>
  <c r="AD66" i="33"/>
  <c r="AC66" i="33"/>
  <c r="AC71" i="33" s="1"/>
  <c r="W66" i="33"/>
  <c r="N64" i="33"/>
  <c r="M64" i="33"/>
  <c r="L64" i="33"/>
  <c r="J64" i="33"/>
  <c r="I64" i="33"/>
  <c r="H64" i="33"/>
  <c r="F64" i="33"/>
  <c r="E64" i="33"/>
  <c r="X64" i="33" s="1"/>
  <c r="D64" i="33"/>
  <c r="AE63" i="33"/>
  <c r="AD63" i="33"/>
  <c r="AC63" i="33"/>
  <c r="X63" i="33"/>
  <c r="AE62" i="33"/>
  <c r="AD62" i="33"/>
  <c r="X62" i="33"/>
  <c r="W62" i="33"/>
  <c r="AE61" i="33"/>
  <c r="AD61" i="33"/>
  <c r="AC61" i="33"/>
  <c r="X61" i="33"/>
  <c r="AE60" i="33"/>
  <c r="AD60" i="33"/>
  <c r="X60" i="33"/>
  <c r="W60" i="33"/>
  <c r="AE59" i="33"/>
  <c r="AD59" i="33"/>
  <c r="AC59" i="33"/>
  <c r="X59" i="33"/>
  <c r="O57" i="33"/>
  <c r="M57" i="33"/>
  <c r="L57" i="33"/>
  <c r="K57" i="33"/>
  <c r="I57" i="33"/>
  <c r="H57" i="33"/>
  <c r="G57" i="33"/>
  <c r="E57" i="33"/>
  <c r="X57" i="33" s="1"/>
  <c r="D57" i="33"/>
  <c r="C57" i="33"/>
  <c r="AE56" i="33"/>
  <c r="AD56" i="33"/>
  <c r="AC56" i="33"/>
  <c r="X56" i="33"/>
  <c r="AE55" i="33"/>
  <c r="AD55" i="33"/>
  <c r="X55" i="33"/>
  <c r="W55" i="33"/>
  <c r="V55" i="33"/>
  <c r="AE54" i="33"/>
  <c r="AD54" i="33"/>
  <c r="AC54" i="33"/>
  <c r="X54" i="33"/>
  <c r="AE53" i="33"/>
  <c r="AD53" i="33"/>
  <c r="X53" i="33"/>
  <c r="W53" i="33"/>
  <c r="V53" i="33"/>
  <c r="AE52" i="33"/>
  <c r="AD52" i="33"/>
  <c r="AC52" i="33"/>
  <c r="X52" i="33"/>
  <c r="M50" i="33"/>
  <c r="L50" i="33"/>
  <c r="I50" i="33"/>
  <c r="H50" i="33"/>
  <c r="E50" i="33"/>
  <c r="X50" i="33" s="1"/>
  <c r="D50" i="33"/>
  <c r="W50" i="33" s="1"/>
  <c r="AE49" i="33"/>
  <c r="AD49" i="33"/>
  <c r="AC49" i="33"/>
  <c r="X49" i="33"/>
  <c r="W49" i="33"/>
  <c r="V49" i="33"/>
  <c r="AE48" i="33"/>
  <c r="X48" i="33"/>
  <c r="W48" i="33"/>
  <c r="AE47" i="33"/>
  <c r="AD47" i="33"/>
  <c r="AC47" i="33"/>
  <c r="X47" i="33"/>
  <c r="W47" i="33"/>
  <c r="V47" i="33"/>
  <c r="AE46" i="33"/>
  <c r="X46" i="33"/>
  <c r="W46" i="33"/>
  <c r="AE45" i="33"/>
  <c r="AD45" i="33"/>
  <c r="AC45" i="33"/>
  <c r="X45" i="33"/>
  <c r="W45" i="33"/>
  <c r="V45" i="33"/>
  <c r="M43" i="33"/>
  <c r="L43" i="33"/>
  <c r="I43" i="33"/>
  <c r="H43" i="33"/>
  <c r="E43" i="33"/>
  <c r="X43" i="33" s="1"/>
  <c r="D43" i="33"/>
  <c r="AE42" i="33"/>
  <c r="AD42" i="33"/>
  <c r="AC42" i="33"/>
  <c r="X42" i="33"/>
  <c r="W42" i="33"/>
  <c r="V42" i="33"/>
  <c r="AE41" i="33"/>
  <c r="X41" i="33"/>
  <c r="W41" i="33"/>
  <c r="AE40" i="33"/>
  <c r="AD40" i="33"/>
  <c r="AC40" i="33"/>
  <c r="X40" i="33"/>
  <c r="W40" i="33"/>
  <c r="V40" i="33"/>
  <c r="AE39" i="33"/>
  <c r="X39" i="33"/>
  <c r="W39" i="33"/>
  <c r="AE38" i="33"/>
  <c r="AD38" i="33"/>
  <c r="AC38" i="33"/>
  <c r="X38" i="33"/>
  <c r="W38" i="33"/>
  <c r="V38" i="33"/>
  <c r="N36" i="33"/>
  <c r="M36" i="33"/>
  <c r="J36" i="33"/>
  <c r="I36" i="33"/>
  <c r="F36" i="33"/>
  <c r="E36" i="33"/>
  <c r="X36" i="33" s="1"/>
  <c r="AE35" i="33"/>
  <c r="AD35" i="33"/>
  <c r="X35" i="33"/>
  <c r="W35" i="33"/>
  <c r="V35" i="33"/>
  <c r="X34" i="33"/>
  <c r="AE33" i="33"/>
  <c r="AD33" i="33"/>
  <c r="X33" i="33"/>
  <c r="V33" i="33"/>
  <c r="X32" i="33"/>
  <c r="AE31" i="33"/>
  <c r="X31" i="33"/>
  <c r="W31" i="33"/>
  <c r="V31" i="33"/>
  <c r="N29" i="33"/>
  <c r="M29" i="33"/>
  <c r="L29" i="33"/>
  <c r="J29" i="33"/>
  <c r="I29" i="33"/>
  <c r="H29" i="33"/>
  <c r="F29" i="33"/>
  <c r="E29" i="33"/>
  <c r="X29" i="33" s="1"/>
  <c r="AE28" i="33"/>
  <c r="AD28" i="33"/>
  <c r="X28" i="33"/>
  <c r="AE27" i="33"/>
  <c r="AD27" i="33"/>
  <c r="AC27" i="33"/>
  <c r="X27" i="33"/>
  <c r="W27" i="33"/>
  <c r="AE26" i="33"/>
  <c r="X26" i="33"/>
  <c r="W26" i="33"/>
  <c r="AE25" i="33"/>
  <c r="AC25" i="33"/>
  <c r="X25" i="33"/>
  <c r="W25" i="33"/>
  <c r="AE24" i="33"/>
  <c r="X24" i="33"/>
  <c r="W24" i="33"/>
  <c r="N22" i="33"/>
  <c r="M22" i="33"/>
  <c r="L22" i="33"/>
  <c r="J22" i="33"/>
  <c r="I22" i="33"/>
  <c r="H22" i="33"/>
  <c r="F22" i="33"/>
  <c r="E22" i="33"/>
  <c r="D22" i="33"/>
  <c r="X21" i="33"/>
  <c r="AE20" i="33"/>
  <c r="AD20" i="33"/>
  <c r="X20" i="33"/>
  <c r="V20" i="33"/>
  <c r="X19" i="33"/>
  <c r="AE18" i="33"/>
  <c r="X18" i="33"/>
  <c r="W18" i="33"/>
  <c r="V18" i="33"/>
  <c r="X17" i="33"/>
  <c r="A16" i="33"/>
  <c r="M15" i="33"/>
  <c r="I15" i="33"/>
  <c r="E15" i="33"/>
  <c r="AE14" i="33"/>
  <c r="AD14" i="33"/>
  <c r="AE13" i="33"/>
  <c r="AD13" i="33"/>
  <c r="AC13" i="33"/>
  <c r="AE12" i="33"/>
  <c r="AC12" i="33"/>
  <c r="AE11" i="33"/>
  <c r="AE10" i="33"/>
  <c r="AE15" i="33" s="1"/>
  <c r="AD10" i="33"/>
  <c r="R71" i="33" l="1"/>
  <c r="R155" i="33" s="1"/>
  <c r="AF155" i="33" s="1"/>
  <c r="AF66" i="33"/>
  <c r="AF71" i="33" s="1"/>
  <c r="AC15" i="33"/>
  <c r="W13" i="33"/>
  <c r="W32" i="33"/>
  <c r="X15" i="33"/>
  <c r="AD24" i="33"/>
  <c r="AD31" i="33"/>
  <c r="AD83" i="33"/>
  <c r="V84" i="33"/>
  <c r="V106" i="33"/>
  <c r="AC127" i="33"/>
  <c r="V141" i="33"/>
  <c r="AE17" i="33"/>
  <c r="Q22" i="33"/>
  <c r="AE19" i="33"/>
  <c r="AE21" i="33"/>
  <c r="W10" i="33"/>
  <c r="P15" i="33"/>
  <c r="W15" i="33" s="1"/>
  <c r="W11" i="33"/>
  <c r="W12" i="33"/>
  <c r="W14" i="33"/>
  <c r="W17" i="33"/>
  <c r="W19" i="33"/>
  <c r="W21" i="33"/>
  <c r="AD11" i="33"/>
  <c r="AC14" i="33"/>
  <c r="AE29" i="33"/>
  <c r="W71" i="33"/>
  <c r="F85" i="33"/>
  <c r="Y80" i="33"/>
  <c r="N85" i="33"/>
  <c r="AE83" i="33"/>
  <c r="AE99" i="33"/>
  <c r="AE148" i="33"/>
  <c r="Y10" i="33"/>
  <c r="R15" i="33"/>
  <c r="Y15" i="33" s="1"/>
  <c r="Y11" i="33"/>
  <c r="Y12" i="33"/>
  <c r="Y13" i="33"/>
  <c r="Y14" i="33"/>
  <c r="Y17" i="33"/>
  <c r="R22" i="33"/>
  <c r="Y22" i="33" s="1"/>
  <c r="Y18" i="33"/>
  <c r="Y19" i="33"/>
  <c r="Y20" i="33"/>
  <c r="Y21" i="33"/>
  <c r="Y24" i="33"/>
  <c r="R29" i="33"/>
  <c r="Y29" i="33" s="1"/>
  <c r="Y25" i="33"/>
  <c r="Y26" i="33"/>
  <c r="Y27" i="33"/>
  <c r="Y28" i="33"/>
  <c r="Y31" i="33"/>
  <c r="Y32" i="33"/>
  <c r="Y33" i="33"/>
  <c r="Y71" i="33"/>
  <c r="S155" i="33"/>
  <c r="R36" i="33"/>
  <c r="Y36" i="33" s="1"/>
  <c r="Y141" i="33"/>
  <c r="X22" i="33"/>
  <c r="AE50" i="33"/>
  <c r="V10" i="33"/>
  <c r="V11" i="33"/>
  <c r="V13" i="33"/>
  <c r="V17" i="33"/>
  <c r="AC18" i="33"/>
  <c r="V19" i="33"/>
  <c r="AC20" i="33"/>
  <c r="V21" i="33"/>
  <c r="V24" i="33"/>
  <c r="V25" i="33"/>
  <c r="V26" i="33"/>
  <c r="V27" i="33"/>
  <c r="V28" i="33"/>
  <c r="AC31" i="33"/>
  <c r="V32" i="33"/>
  <c r="AC33" i="33"/>
  <c r="V34" i="33"/>
  <c r="AC35" i="33"/>
  <c r="V39" i="33"/>
  <c r="V41" i="33"/>
  <c r="V46" i="33"/>
  <c r="V48" i="33"/>
  <c r="V52" i="33"/>
  <c r="AC53" i="33"/>
  <c r="V54" i="33"/>
  <c r="AC55" i="33"/>
  <c r="V56" i="33"/>
  <c r="V60" i="33"/>
  <c r="V61" i="33"/>
  <c r="V62" i="33"/>
  <c r="V63" i="33"/>
  <c r="V67" i="33"/>
  <c r="V69" i="33"/>
  <c r="V73" i="33"/>
  <c r="AD74" i="33"/>
  <c r="X75" i="33"/>
  <c r="V77" i="33"/>
  <c r="L85" i="33"/>
  <c r="W96" i="33"/>
  <c r="W98" i="33"/>
  <c r="D115" i="33"/>
  <c r="H115" i="33"/>
  <c r="L115" i="33"/>
  <c r="W101" i="33"/>
  <c r="H117" i="33"/>
  <c r="H120" i="33" s="1"/>
  <c r="L117" i="33"/>
  <c r="W103" i="33"/>
  <c r="L118" i="33"/>
  <c r="D119" i="33"/>
  <c r="W119" i="33" s="1"/>
  <c r="H119" i="33"/>
  <c r="L119" i="33"/>
  <c r="W105" i="33"/>
  <c r="AD108" i="33"/>
  <c r="AD113" i="33" s="1"/>
  <c r="P113" i="33"/>
  <c r="W109" i="33"/>
  <c r="AD110" i="33"/>
  <c r="W111" i="33"/>
  <c r="AD112" i="33"/>
  <c r="AD129" i="33"/>
  <c r="W130" i="33"/>
  <c r="AD131" i="33"/>
  <c r="W132" i="33"/>
  <c r="AD133" i="33"/>
  <c r="W144" i="33"/>
  <c r="W146" i="33"/>
  <c r="Y64" i="33"/>
  <c r="P22" i="33"/>
  <c r="V83" i="33"/>
  <c r="W34" i="33"/>
  <c r="AD39" i="33"/>
  <c r="AD41" i="33"/>
  <c r="AD46" i="33"/>
  <c r="AD48" i="33"/>
  <c r="W52" i="33"/>
  <c r="W54" i="33"/>
  <c r="W56" i="33"/>
  <c r="W59" i="33"/>
  <c r="W61" i="33"/>
  <c r="W63" i="33"/>
  <c r="AD73" i="33"/>
  <c r="X74" i="33"/>
  <c r="AD77" i="33"/>
  <c r="AE101" i="33"/>
  <c r="X102" i="33"/>
  <c r="M117" i="33"/>
  <c r="M120" i="33" s="1"/>
  <c r="AE103" i="33"/>
  <c r="AE105" i="33"/>
  <c r="X122" i="33"/>
  <c r="X123" i="33"/>
  <c r="X124" i="33"/>
  <c r="X125" i="33"/>
  <c r="X126" i="33"/>
  <c r="AE136" i="33"/>
  <c r="AE137" i="33"/>
  <c r="AE138" i="33"/>
  <c r="AE139" i="33"/>
  <c r="AE141" i="33" s="1"/>
  <c r="AE140" i="33"/>
  <c r="P57" i="33"/>
  <c r="Y85" i="33"/>
  <c r="AE32" i="33"/>
  <c r="AE34" i="33"/>
  <c r="X66" i="33"/>
  <c r="F152" i="33"/>
  <c r="J152" i="33"/>
  <c r="N152" i="33"/>
  <c r="X68" i="33"/>
  <c r="F154" i="33"/>
  <c r="J154" i="33"/>
  <c r="N154" i="33"/>
  <c r="X70" i="33"/>
  <c r="X73" i="33"/>
  <c r="V75" i="33"/>
  <c r="W76" i="33"/>
  <c r="AE77" i="33"/>
  <c r="R99" i="33"/>
  <c r="Y99" i="33" s="1"/>
  <c r="Y94" i="33"/>
  <c r="R151" i="33"/>
  <c r="Y95" i="33"/>
  <c r="Y96" i="33"/>
  <c r="R153" i="33"/>
  <c r="Y97" i="33"/>
  <c r="Y98" i="33"/>
  <c r="R106" i="33"/>
  <c r="Y106" i="33" s="1"/>
  <c r="Y101" i="33"/>
  <c r="Y102" i="33"/>
  <c r="Y103" i="33"/>
  <c r="Y104" i="33"/>
  <c r="Y105" i="33"/>
  <c r="R113" i="33"/>
  <c r="Y113" i="33" s="1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Y136" i="33"/>
  <c r="Y137" i="33"/>
  <c r="Y138" i="33"/>
  <c r="Y139" i="33"/>
  <c r="Y140" i="33"/>
  <c r="Y143" i="33"/>
  <c r="Y144" i="33"/>
  <c r="Y145" i="33"/>
  <c r="Y146" i="33"/>
  <c r="Y147" i="33"/>
  <c r="P64" i="33"/>
  <c r="Q127" i="33"/>
  <c r="X127" i="33" s="1"/>
  <c r="Y34" i="33"/>
  <c r="Y35" i="33"/>
  <c r="Y38" i="33"/>
  <c r="Y39" i="33"/>
  <c r="Y40" i="33"/>
  <c r="Y41" i="33"/>
  <c r="Y42" i="33"/>
  <c r="Y45" i="33"/>
  <c r="Y46" i="33"/>
  <c r="Y47" i="33"/>
  <c r="Y48" i="33"/>
  <c r="Y49" i="33"/>
  <c r="Y52" i="33"/>
  <c r="Y53" i="33"/>
  <c r="Y54" i="33"/>
  <c r="Y55" i="33"/>
  <c r="Y56" i="33"/>
  <c r="Y59" i="33"/>
  <c r="Y60" i="33"/>
  <c r="Y61" i="33"/>
  <c r="Y62" i="33"/>
  <c r="Y63" i="33"/>
  <c r="Y66" i="33"/>
  <c r="S150" i="33"/>
  <c r="S151" i="33"/>
  <c r="Y67" i="33"/>
  <c r="S152" i="33"/>
  <c r="Y68" i="33"/>
  <c r="S153" i="33"/>
  <c r="Y69" i="33"/>
  <c r="S154" i="33"/>
  <c r="Y70" i="33"/>
  <c r="AD75" i="33"/>
  <c r="AE76" i="33"/>
  <c r="AC95" i="33"/>
  <c r="G154" i="33"/>
  <c r="K154" i="33"/>
  <c r="V98" i="33"/>
  <c r="C115" i="33"/>
  <c r="G115" i="33"/>
  <c r="G120" i="33" s="1"/>
  <c r="K115" i="33"/>
  <c r="O115" i="33"/>
  <c r="C116" i="33"/>
  <c r="G116" i="33"/>
  <c r="K116" i="33"/>
  <c r="O116" i="33"/>
  <c r="V103" i="33"/>
  <c r="AC104" i="33"/>
  <c r="C119" i="33"/>
  <c r="G119" i="33"/>
  <c r="K119" i="33"/>
  <c r="O119" i="33"/>
  <c r="AC119" i="33" s="1"/>
  <c r="V108" i="33"/>
  <c r="V109" i="33"/>
  <c r="V110" i="33"/>
  <c r="V111" i="33"/>
  <c r="V112" i="33"/>
  <c r="V122" i="33"/>
  <c r="V123" i="33"/>
  <c r="V124" i="33"/>
  <c r="V125" i="33"/>
  <c r="V126" i="33"/>
  <c r="V129" i="33"/>
  <c r="V130" i="33"/>
  <c r="V131" i="33"/>
  <c r="V132" i="33"/>
  <c r="V133" i="33"/>
  <c r="AC136" i="33"/>
  <c r="AC137" i="33"/>
  <c r="AC138" i="33"/>
  <c r="AC139" i="33"/>
  <c r="AC140" i="33"/>
  <c r="L150" i="33"/>
  <c r="AC143" i="33"/>
  <c r="D151" i="33"/>
  <c r="L151" i="33"/>
  <c r="V144" i="33"/>
  <c r="K152" i="33"/>
  <c r="AC145" i="33"/>
  <c r="D153" i="33"/>
  <c r="AC146" i="33"/>
  <c r="AC147" i="33"/>
  <c r="R57" i="33"/>
  <c r="Y57" i="33" s="1"/>
  <c r="R127" i="33"/>
  <c r="Y127" i="33" s="1"/>
  <c r="Q141" i="33"/>
  <c r="X141" i="33" s="1"/>
  <c r="X76" i="33"/>
  <c r="AE73" i="33"/>
  <c r="P78" i="33"/>
  <c r="W78" i="33" s="1"/>
  <c r="Q78" i="33"/>
  <c r="X78" i="33" s="1"/>
  <c r="W73" i="33"/>
  <c r="AE74" i="33"/>
  <c r="AD76" i="33"/>
  <c r="AD78" i="33" s="1"/>
  <c r="W75" i="33"/>
  <c r="AE106" i="33"/>
  <c r="Q106" i="33"/>
  <c r="X103" i="33"/>
  <c r="R150" i="33"/>
  <c r="W141" i="33"/>
  <c r="W127" i="33"/>
  <c r="W22" i="33"/>
  <c r="W36" i="33"/>
  <c r="W43" i="33"/>
  <c r="W57" i="33"/>
  <c r="W64" i="33"/>
  <c r="Q155" i="33"/>
  <c r="AC144" i="33"/>
  <c r="AC148" i="33" s="1"/>
  <c r="H151" i="33"/>
  <c r="H153" i="33"/>
  <c r="V146" i="33"/>
  <c r="AD146" i="33"/>
  <c r="K148" i="33"/>
  <c r="O148" i="33"/>
  <c r="V148" i="33" s="1"/>
  <c r="E150" i="33"/>
  <c r="I150" i="33"/>
  <c r="M150" i="33"/>
  <c r="E151" i="33"/>
  <c r="I151" i="33"/>
  <c r="M151" i="33"/>
  <c r="Q151" i="33"/>
  <c r="X151" i="33" s="1"/>
  <c r="E153" i="33"/>
  <c r="I153" i="33"/>
  <c r="M153" i="33"/>
  <c r="Q153" i="33"/>
  <c r="H150" i="33"/>
  <c r="P150" i="33"/>
  <c r="W150" i="33" s="1"/>
  <c r="P151" i="33"/>
  <c r="W151" i="33" s="1"/>
  <c r="P153" i="33"/>
  <c r="W153" i="33" s="1"/>
  <c r="AD144" i="33"/>
  <c r="AD141" i="33"/>
  <c r="AC129" i="33"/>
  <c r="AE134" i="33"/>
  <c r="AC131" i="33"/>
  <c r="AC133" i="33"/>
  <c r="O134" i="33"/>
  <c r="V134" i="33" s="1"/>
  <c r="O127" i="33"/>
  <c r="V127" i="33" s="1"/>
  <c r="AD127" i="33"/>
  <c r="AC108" i="33"/>
  <c r="AE113" i="33"/>
  <c r="AC110" i="33"/>
  <c r="AC112" i="33"/>
  <c r="W113" i="33"/>
  <c r="O113" i="33"/>
  <c r="V113" i="33" s="1"/>
  <c r="X113" i="33"/>
  <c r="AC101" i="33"/>
  <c r="AC103" i="33"/>
  <c r="AC105" i="33"/>
  <c r="V101" i="33"/>
  <c r="AD101" i="33"/>
  <c r="AD103" i="33"/>
  <c r="V105" i="33"/>
  <c r="AD105" i="33"/>
  <c r="F120" i="33"/>
  <c r="Y120" i="33" s="1"/>
  <c r="AC102" i="33"/>
  <c r="AC80" i="33"/>
  <c r="V80" i="33"/>
  <c r="AC117" i="33"/>
  <c r="V117" i="33"/>
  <c r="AC118" i="33"/>
  <c r="V118" i="33"/>
  <c r="AD81" i="33"/>
  <c r="AC84" i="33"/>
  <c r="AC116" i="33"/>
  <c r="AC94" i="33"/>
  <c r="AC98" i="33"/>
  <c r="D120" i="33"/>
  <c r="W120" i="33" s="1"/>
  <c r="L120" i="33"/>
  <c r="V115" i="33"/>
  <c r="V116" i="33"/>
  <c r="W117" i="33"/>
  <c r="X118" i="33"/>
  <c r="O154" i="33"/>
  <c r="P80" i="33"/>
  <c r="W80" i="33" s="1"/>
  <c r="C82" i="33"/>
  <c r="C85" i="33" s="1"/>
  <c r="K82" i="33"/>
  <c r="K85" i="33" s="1"/>
  <c r="V94" i="33"/>
  <c r="V96" i="33"/>
  <c r="AD96" i="33"/>
  <c r="AD98" i="33"/>
  <c r="I120" i="33"/>
  <c r="AD115" i="33"/>
  <c r="AE116" i="33"/>
  <c r="J120" i="33"/>
  <c r="AD118" i="33"/>
  <c r="AD119" i="33"/>
  <c r="G152" i="33"/>
  <c r="O152" i="33"/>
  <c r="X154" i="33"/>
  <c r="C120" i="33"/>
  <c r="K120" i="33"/>
  <c r="D85" i="33"/>
  <c r="AD84" i="33"/>
  <c r="AC96" i="33"/>
  <c r="H80" i="33"/>
  <c r="H85" i="33" s="1"/>
  <c r="G82" i="33"/>
  <c r="G85" i="33" s="1"/>
  <c r="O82" i="33"/>
  <c r="AD94" i="33"/>
  <c r="O81" i="33"/>
  <c r="V81" i="33" s="1"/>
  <c r="W81" i="33"/>
  <c r="P82" i="33"/>
  <c r="AD82" i="33" s="1"/>
  <c r="W94" i="33"/>
  <c r="AC97" i="33"/>
  <c r="N120" i="33"/>
  <c r="AE115" i="33"/>
  <c r="AE120" i="33" s="1"/>
  <c r="AE119" i="33"/>
  <c r="AC73" i="33"/>
  <c r="AC75" i="33"/>
  <c r="AC77" i="33"/>
  <c r="W154" i="33"/>
  <c r="X152" i="33"/>
  <c r="AE154" i="33"/>
  <c r="V66" i="33"/>
  <c r="X67" i="33"/>
  <c r="V68" i="33"/>
  <c r="X69" i="33"/>
  <c r="V70" i="33"/>
  <c r="E71" i="33"/>
  <c r="E155" i="33" s="1"/>
  <c r="I71" i="33"/>
  <c r="M71" i="33"/>
  <c r="M155" i="33" s="1"/>
  <c r="I155" i="33"/>
  <c r="Q150" i="33"/>
  <c r="O151" i="33"/>
  <c r="R152" i="33"/>
  <c r="O153" i="33"/>
  <c r="R154" i="33"/>
  <c r="D155" i="33"/>
  <c r="G71" i="33"/>
  <c r="H155" i="33" s="1"/>
  <c r="K71" i="33"/>
  <c r="O71" i="33"/>
  <c r="V71" i="33" s="1"/>
  <c r="V59" i="33"/>
  <c r="AE64" i="33"/>
  <c r="AC60" i="33"/>
  <c r="AC62" i="33"/>
  <c r="AC57" i="33"/>
  <c r="AC46" i="33"/>
  <c r="AC48" i="33"/>
  <c r="AC43" i="33"/>
  <c r="AE43" i="33"/>
  <c r="AC39" i="33"/>
  <c r="AC41" i="33"/>
  <c r="AE36" i="33"/>
  <c r="AC32" i="33"/>
  <c r="AC36" i="33" s="1"/>
  <c r="AC34" i="33"/>
  <c r="AD32" i="33"/>
  <c r="AD34" i="33"/>
  <c r="AD36" i="33" s="1"/>
  <c r="O36" i="33"/>
  <c r="V36" i="33" s="1"/>
  <c r="O29" i="33"/>
  <c r="AC24" i="33"/>
  <c r="AC26" i="33"/>
  <c r="AC28" i="33"/>
  <c r="AC17" i="33"/>
  <c r="AC19" i="33"/>
  <c r="AC21" i="33"/>
  <c r="AC22" i="33" s="1"/>
  <c r="AD17" i="33"/>
  <c r="AD22" i="33" s="1"/>
  <c r="AD19" i="33"/>
  <c r="AD21" i="33"/>
  <c r="O15" i="33"/>
  <c r="V15" i="33" s="1"/>
  <c r="V50" i="33"/>
  <c r="AE57" i="33"/>
  <c r="V22" i="33"/>
  <c r="V78" i="33"/>
  <c r="AD64" i="33"/>
  <c r="AD43" i="33"/>
  <c r="V57" i="33"/>
  <c r="F155" i="33"/>
  <c r="AC81" i="33"/>
  <c r="AE84" i="33"/>
  <c r="W116" i="33"/>
  <c r="AC141" i="33"/>
  <c r="AE82" i="33"/>
  <c r="W84" i="33"/>
  <c r="E120" i="33"/>
  <c r="X120" i="33" s="1"/>
  <c r="AE152" i="33"/>
  <c r="AD15" i="33"/>
  <c r="V29" i="33"/>
  <c r="AD71" i="33"/>
  <c r="J155" i="33"/>
  <c r="X71" i="33"/>
  <c r="X117" i="33"/>
  <c r="A23" i="33"/>
  <c r="AD50" i="33"/>
  <c r="V64" i="33"/>
  <c r="X82" i="33"/>
  <c r="AC83" i="33"/>
  <c r="V99" i="33"/>
  <c r="X99" i="33"/>
  <c r="W115" i="33"/>
  <c r="AE153" i="33"/>
  <c r="AD29" i="33"/>
  <c r="V43" i="33"/>
  <c r="AD57" i="33"/>
  <c r="E85" i="33"/>
  <c r="I85" i="33"/>
  <c r="M85" i="33"/>
  <c r="Q85" i="33"/>
  <c r="AE80" i="33"/>
  <c r="AD80" i="33"/>
  <c r="X84" i="33"/>
  <c r="X106" i="33"/>
  <c r="AD150" i="33"/>
  <c r="W152" i="33"/>
  <c r="AD152" i="33"/>
  <c r="AD154" i="33"/>
  <c r="AC115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Y150" i="27" l="1"/>
  <c r="AF150" i="27"/>
  <c r="Y154" i="27"/>
  <c r="AF154" i="27"/>
  <c r="Y152" i="27"/>
  <c r="AF152" i="27"/>
  <c r="AG150" i="33"/>
  <c r="Z150" i="33"/>
  <c r="Y151" i="27"/>
  <c r="AF151" i="27"/>
  <c r="Y155" i="27"/>
  <c r="AF155" i="27"/>
  <c r="Y154" i="33"/>
  <c r="AF154" i="33"/>
  <c r="Y150" i="33"/>
  <c r="AF150" i="33"/>
  <c r="AG153" i="33"/>
  <c r="Z153" i="33"/>
  <c r="Z151" i="33"/>
  <c r="AG151" i="33"/>
  <c r="Y151" i="33"/>
  <c r="AF151" i="33"/>
  <c r="Y153" i="33"/>
  <c r="AF153" i="33"/>
  <c r="Z155" i="33"/>
  <c r="AG155" i="33"/>
  <c r="AF153" i="27"/>
  <c r="Y153" i="27"/>
  <c r="Y152" i="33"/>
  <c r="AF152" i="33"/>
  <c r="AG154" i="33"/>
  <c r="Z154" i="33"/>
  <c r="Z152" i="33"/>
  <c r="AG152" i="33"/>
  <c r="AD85" i="33"/>
  <c r="O120" i="33"/>
  <c r="AD106" i="33"/>
  <c r="AC113" i="33"/>
  <c r="AC64" i="33"/>
  <c r="AE85" i="33"/>
  <c r="AC50" i="33"/>
  <c r="AD99" i="33"/>
  <c r="V119" i="33"/>
  <c r="AD148" i="33"/>
  <c r="X153" i="33"/>
  <c r="AD134" i="33"/>
  <c r="AD151" i="33"/>
  <c r="AD153" i="33"/>
  <c r="K155" i="33"/>
  <c r="Y155" i="33"/>
  <c r="AE22" i="33"/>
  <c r="AE78" i="33"/>
  <c r="AE151" i="33"/>
  <c r="P155" i="33"/>
  <c r="AD155" i="33" s="1"/>
  <c r="L155" i="33"/>
  <c r="AC134" i="33"/>
  <c r="AD120" i="33"/>
  <c r="AC106" i="33"/>
  <c r="AC82" i="33"/>
  <c r="V82" i="33"/>
  <c r="P85" i="33"/>
  <c r="W85" i="33" s="1"/>
  <c r="AC120" i="33"/>
  <c r="AC85" i="33"/>
  <c r="V120" i="33"/>
  <c r="O85" i="33"/>
  <c r="V85" i="33" s="1"/>
  <c r="W82" i="33"/>
  <c r="AC99" i="33"/>
  <c r="AC78" i="33"/>
  <c r="AE155" i="33"/>
  <c r="X155" i="33"/>
  <c r="O155" i="33"/>
  <c r="N155" i="33"/>
  <c r="G155" i="33"/>
  <c r="AE150" i="33"/>
  <c r="X150" i="33"/>
  <c r="AC29" i="33"/>
  <c r="X85" i="33"/>
  <c r="A30" i="33"/>
  <c r="X78" i="27"/>
  <c r="X77" i="27"/>
  <c r="X76" i="27"/>
  <c r="X75" i="27"/>
  <c r="X74" i="27"/>
  <c r="X73" i="27"/>
  <c r="AE77" i="11"/>
  <c r="AE76" i="11"/>
  <c r="AE75" i="11"/>
  <c r="AE74" i="11"/>
  <c r="AE73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W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E78" i="11" l="1"/>
  <c r="AD78" i="27"/>
  <c r="W155" i="33"/>
  <c r="A37" i="33"/>
  <c r="AD78" i="11"/>
  <c r="AE78" i="27"/>
  <c r="Q113" i="27"/>
  <c r="Q106" i="27"/>
  <c r="Q113" i="11"/>
  <c r="Q106" i="11"/>
  <c r="Q99" i="11"/>
  <c r="A44" i="33" l="1"/>
  <c r="AD155" i="27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E120" i="27" l="1"/>
  <c r="A51" i="33"/>
  <c r="AE127" i="27"/>
  <c r="AD134" i="27"/>
  <c r="AE85" i="27"/>
  <c r="AD85" i="27"/>
  <c r="AE113" i="27"/>
  <c r="AE106" i="27"/>
  <c r="AE99" i="27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X152" i="27"/>
  <c r="AE152" i="27"/>
  <c r="AE153" i="27"/>
  <c r="X153" i="27"/>
  <c r="AE151" i="27"/>
  <c r="X151" i="27"/>
  <c r="AE150" i="27"/>
  <c r="X150" i="27"/>
  <c r="AE154" i="27"/>
  <c r="X154" i="27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4" i="11"/>
  <c r="AJ146" i="27"/>
  <c r="AJ143" i="11"/>
  <c r="AJ143" i="27"/>
  <c r="AJ144" i="27"/>
  <c r="AJ145" i="11"/>
  <c r="AJ147" i="11"/>
  <c r="AJ145" i="27"/>
  <c r="AJ147" i="27"/>
  <c r="AJ146" i="11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AJ148" i="11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4" i="11"/>
  <c r="AJ12" i="27"/>
  <c r="AJ10" i="27"/>
  <c r="AJ11" i="27"/>
  <c r="AJ21" i="27"/>
  <c r="AJ13" i="11"/>
  <c r="AJ11" i="11"/>
  <c r="AJ13" i="27"/>
  <c r="AJ10" i="11"/>
  <c r="AJ14" i="27"/>
  <c r="AJ12" i="11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19" i="27"/>
  <c r="AJ18" i="27"/>
  <c r="AJ17" i="27"/>
  <c r="AJ20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V118" i="11"/>
  <c r="V116" i="1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8" i="27"/>
  <c r="AJ26" i="27"/>
  <c r="AJ27" i="27"/>
  <c r="AJ25" i="27"/>
  <c r="AJ24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1" i="27"/>
  <c r="AJ33" i="27"/>
  <c r="AJ34" i="27"/>
  <c r="AJ32" i="27"/>
  <c r="AJ35" i="27"/>
  <c r="AJ36" i="27" l="1"/>
  <c r="A44" i="27"/>
  <c r="AJ38" i="27"/>
  <c r="AJ39" i="27"/>
  <c r="AJ42" i="27"/>
  <c r="AJ41" i="27"/>
  <c r="AJ40" i="27"/>
  <c r="AJ43" i="27" l="1"/>
  <c r="A51" i="27"/>
  <c r="AJ15" i="11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8" i="27"/>
  <c r="AJ46" i="27"/>
  <c r="AJ47" i="27"/>
  <c r="AJ45" i="27"/>
  <c r="AJ49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19" i="11"/>
  <c r="AJ18" i="11"/>
  <c r="AJ55" i="27"/>
  <c r="AJ54" i="27"/>
  <c r="AJ17" i="11"/>
  <c r="AJ52" i="27"/>
  <c r="AJ21" i="11"/>
  <c r="AJ56" i="27"/>
  <c r="AJ20" i="11"/>
  <c r="AJ53" i="27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AC67" i="11"/>
  <c r="AC71" i="11" s="1"/>
  <c r="AJ25" i="11"/>
  <c r="AJ62" i="27"/>
  <c r="AJ60" i="27"/>
  <c r="AJ59" i="27"/>
  <c r="AJ26" i="11"/>
  <c r="AJ28" i="11"/>
  <c r="AJ24" i="11"/>
  <c r="AJ27" i="11"/>
  <c r="AJ63" i="27"/>
  <c r="AJ61" i="27"/>
  <c r="X155" i="11" l="1"/>
  <c r="AE155" i="11"/>
  <c r="W155" i="11"/>
  <c r="AD155" i="11"/>
  <c r="AJ29" i="11"/>
  <c r="AJ64" i="27"/>
  <c r="A72" i="27"/>
  <c r="A30" i="11"/>
  <c r="AJ68" i="27"/>
  <c r="AJ32" i="11"/>
  <c r="AJ35" i="11"/>
  <c r="AJ34" i="11"/>
  <c r="AJ31" i="11"/>
  <c r="AJ69" i="27"/>
  <c r="AJ70" i="27"/>
  <c r="AJ67" i="27"/>
  <c r="AJ66" i="27"/>
  <c r="AJ33" i="11"/>
  <c r="AJ36" i="11" l="1"/>
  <c r="AJ71" i="27"/>
  <c r="A79" i="27"/>
  <c r="A37" i="11"/>
  <c r="AJ39" i="11"/>
  <c r="AJ38" i="11"/>
  <c r="AJ42" i="11"/>
  <c r="AJ40" i="11"/>
  <c r="AJ41" i="11"/>
  <c r="AJ43" i="11" l="1"/>
  <c r="A86" i="27"/>
  <c r="A44" i="11"/>
  <c r="AJ48" i="11"/>
  <c r="AJ49" i="11"/>
  <c r="AJ45" i="11"/>
  <c r="AJ46" i="11"/>
  <c r="AJ47" i="11"/>
  <c r="AJ50" i="11" l="1"/>
  <c r="A93" i="27"/>
  <c r="A51" i="11"/>
  <c r="AJ54" i="11"/>
  <c r="AJ53" i="11"/>
  <c r="AJ56" i="11"/>
  <c r="AJ52" i="11"/>
  <c r="AJ55" i="11"/>
  <c r="AJ57" i="11" l="1"/>
  <c r="A100" i="27"/>
  <c r="A58" i="11"/>
  <c r="C99" i="11"/>
  <c r="V99" i="11" s="1"/>
  <c r="C85" i="11"/>
  <c r="V85" i="11" s="1"/>
  <c r="AC94" i="11"/>
  <c r="AC99" i="11" s="1"/>
  <c r="AJ63" i="11"/>
  <c r="AJ60" i="11"/>
  <c r="AJ61" i="11"/>
  <c r="AJ96" i="27"/>
  <c r="AJ97" i="27"/>
  <c r="AJ59" i="11"/>
  <c r="AJ62" i="11"/>
  <c r="AJ94" i="27"/>
  <c r="AJ98" i="27"/>
  <c r="AJ95" i="27"/>
  <c r="AJ82" i="27" l="1"/>
  <c r="AJ80" i="27"/>
  <c r="AJ81" i="27"/>
  <c r="AJ84" i="27"/>
  <c r="AJ83" i="27"/>
  <c r="AJ64" i="11"/>
  <c r="AJ99" i="27"/>
  <c r="AJ85" i="27" s="1"/>
  <c r="A107" i="27"/>
  <c r="A65" i="11"/>
  <c r="AC80" i="11"/>
  <c r="AC85" i="11" s="1"/>
  <c r="AJ70" i="11"/>
  <c r="AJ102" i="27"/>
  <c r="AJ104" i="27"/>
  <c r="AJ68" i="11"/>
  <c r="AJ67" i="11"/>
  <c r="AJ103" i="27"/>
  <c r="AJ69" i="11"/>
  <c r="AJ105" i="27"/>
  <c r="AJ66" i="11"/>
  <c r="AJ101" i="27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111" i="27"/>
  <c r="AJ110" i="27"/>
  <c r="AJ95" i="11"/>
  <c r="AJ109" i="27"/>
  <c r="AJ97" i="11"/>
  <c r="AJ98" i="11"/>
  <c r="AJ94" i="11"/>
  <c r="AJ96" i="11"/>
  <c r="AJ108" i="27"/>
  <c r="AJ112" i="27"/>
  <c r="AJ81" i="11" l="1"/>
  <c r="AJ84" i="11"/>
  <c r="AJ83" i="11"/>
  <c r="AJ82" i="11"/>
  <c r="AJ80" i="11"/>
  <c r="AJ99" i="11"/>
  <c r="AJ85" i="11" s="1"/>
  <c r="AJ113" i="27"/>
  <c r="A121" i="27"/>
  <c r="A100" i="11"/>
  <c r="AJ101" i="11"/>
  <c r="AJ102" i="11"/>
  <c r="AJ103" i="11"/>
  <c r="AJ104" i="11"/>
  <c r="AJ105" i="11"/>
  <c r="AJ118" i="11" l="1"/>
  <c r="AJ116" i="11"/>
  <c r="AJ117" i="11"/>
  <c r="AJ119" i="11"/>
  <c r="AJ106" i="11"/>
  <c r="AJ120" i="11" s="1"/>
  <c r="AJ115" i="11"/>
  <c r="AJ120" i="27"/>
  <c r="A128" i="27"/>
  <c r="A107" i="11"/>
  <c r="AJ122" i="27"/>
  <c r="AJ111" i="11"/>
  <c r="AJ123" i="27"/>
  <c r="AJ108" i="11"/>
  <c r="AJ112" i="11"/>
  <c r="AJ109" i="11"/>
  <c r="AJ110" i="11"/>
  <c r="AJ113" i="11" l="1"/>
  <c r="AJ127" i="27"/>
  <c r="A135" i="27"/>
  <c r="A114" i="11"/>
  <c r="A121" i="11" s="1"/>
  <c r="AJ123" i="11"/>
  <c r="AJ122" i="11"/>
  <c r="AJ127" i="11" l="1"/>
  <c r="AJ134" i="27"/>
  <c r="A128" i="11"/>
  <c r="AJ136" i="27"/>
  <c r="AJ138" i="27"/>
  <c r="AJ140" i="27"/>
  <c r="AJ137" i="27"/>
  <c r="AJ139" i="27"/>
  <c r="AJ134" i="11" l="1"/>
  <c r="AJ141" i="27"/>
  <c r="A135" i="11"/>
  <c r="AJ137" i="11"/>
  <c r="AJ140" i="11"/>
  <c r="AJ138" i="11"/>
  <c r="AJ136" i="11"/>
  <c r="AJ139" i="11"/>
  <c r="AJ141" i="11" l="1"/>
</calcChain>
</file>

<file path=xl/sharedStrings.xml><?xml version="1.0" encoding="utf-8"?>
<sst xmlns="http://schemas.openxmlformats.org/spreadsheetml/2006/main" count="22571" uniqueCount="582">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</sst>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8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4" fillId="0" borderId="13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  <xf numFmtId="166" fontId="4" fillId="0" borderId="21" xfId="0" applyNumberFormat="1" applyFont="1" applyBorder="1"/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7.423153703705" createdVersion="6" refreshedVersion="6" minRefreshableVersion="3" recordCount="2393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82.519306365743" createdVersion="6" refreshedVersion="6" minRefreshableVersion="3" recordCount="166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9-06T00:00:00" count="19">
        <d v="2020-09-05T00:00:00"/>
        <m/>
        <d v="2020-08-15T00:00:00" u="1"/>
        <d v="2020-08-08T00:00:00" u="1"/>
        <d v="2020-08-01T00:00:00" u="1"/>
        <d v="2020-06-27T00:00:00" u="1"/>
        <d v="2020-06-20T00:00:00" u="1"/>
        <d v="2020-07-25T00:00:00" u="1"/>
        <d v="2020-06-13T00:00:00" u="1"/>
        <d v="2020-07-18T00:00:00" u="1"/>
        <d v="2020-06-06T00:00:00" u="1"/>
        <d v="2020-07-11T00:00:00" u="1"/>
        <d v="2020-07-04T00:00:00" u="1"/>
        <d v="2020-04-25T00:00:00" u="1"/>
        <d v="2020-05-30T00:00:00" u="1"/>
        <d v="2020-05-23T00:00:00" u="1"/>
        <d v="2020-05-16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54967116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82.526268287038" createdVersion="6" refreshedVersion="6" minRefreshableVersion="3" recordCount="2400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8-30T00:00:00" count="21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3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">
  <r>
    <s v="LINE 1"/>
    <x v="0"/>
    <n v="49"/>
    <s v="E1-Residential"/>
    <n v="409173"/>
    <x v="0"/>
    <x v="0"/>
    <x v="0"/>
  </r>
  <r>
    <s v="LINE 1"/>
    <x v="0"/>
    <n v="49"/>
    <s v="E2-Low Income Residential"/>
    <n v="33492"/>
    <x v="1"/>
    <x v="0"/>
    <x v="0"/>
  </r>
  <r>
    <s v="LINE 1"/>
    <x v="0"/>
    <n v="49"/>
    <s v="E3-Small C&amp;I"/>
    <n v="52727"/>
    <x v="2"/>
    <x v="0"/>
    <x v="0"/>
  </r>
  <r>
    <s v="LINE 1"/>
    <x v="0"/>
    <n v="49"/>
    <s v="E4-Medium C&amp;I"/>
    <n v="8176"/>
    <x v="3"/>
    <x v="0"/>
    <x v="0"/>
  </r>
  <r>
    <s v="LINE 1"/>
    <x v="0"/>
    <n v="49"/>
    <s v="E5-Large C&amp;I"/>
    <n v="1052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5733"/>
    <x v="0"/>
    <x v="0"/>
    <x v="1"/>
  </r>
  <r>
    <s v="LINE 1"/>
    <x v="0"/>
    <n v="49"/>
    <s v="G2-Low Income Residential"/>
    <n v="21083"/>
    <x v="1"/>
    <x v="0"/>
    <x v="1"/>
  </r>
  <r>
    <s v="LINE 1"/>
    <x v="0"/>
    <n v="49"/>
    <s v="G3-Small C&amp;I"/>
    <n v="19122"/>
    <x v="2"/>
    <x v="0"/>
    <x v="1"/>
  </r>
  <r>
    <s v="LINE 1"/>
    <x v="0"/>
    <n v="49"/>
    <s v="G4-Medium C&amp;I"/>
    <n v="5059"/>
    <x v="3"/>
    <x v="0"/>
    <x v="1"/>
  </r>
  <r>
    <s v="LINE 1"/>
    <x v="0"/>
    <n v="49"/>
    <s v="G5-Large C&amp;I"/>
    <n v="782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86662"/>
    <x v="0"/>
    <x v="1"/>
    <x v="0"/>
  </r>
  <r>
    <s v="LINE 2"/>
    <x v="0"/>
    <n v="49"/>
    <s v="E2-Low Income Residential"/>
    <n v="14369"/>
    <x v="1"/>
    <x v="1"/>
    <x v="0"/>
  </r>
  <r>
    <s v="LINE 2"/>
    <x v="0"/>
    <n v="49"/>
    <s v="E3-Small C&amp;I"/>
    <n v="10461"/>
    <x v="2"/>
    <x v="1"/>
    <x v="0"/>
  </r>
  <r>
    <s v="LINE 2"/>
    <x v="0"/>
    <n v="49"/>
    <s v="E4-Medium C&amp;I"/>
    <n v="1173"/>
    <x v="3"/>
    <x v="1"/>
    <x v="0"/>
  </r>
  <r>
    <s v="LINE 2"/>
    <x v="0"/>
    <n v="49"/>
    <s v="E5-Large C&amp;I"/>
    <n v="121"/>
    <x v="4"/>
    <x v="1"/>
    <x v="0"/>
  </r>
  <r>
    <s v="LINE 2"/>
    <x v="0"/>
    <n v="49"/>
    <s v="E6-OTHER"/>
    <n v="2"/>
    <x v="5"/>
    <x v="1"/>
    <x v="0"/>
  </r>
  <r>
    <s v="LINE 2"/>
    <x v="0"/>
    <n v="49"/>
    <s v="G1-Residential"/>
    <n v="50807"/>
    <x v="0"/>
    <x v="1"/>
    <x v="1"/>
  </r>
  <r>
    <s v="LINE 2"/>
    <x v="0"/>
    <n v="49"/>
    <s v="G2-Low Income Residential"/>
    <n v="7199"/>
    <x v="1"/>
    <x v="1"/>
    <x v="1"/>
  </r>
  <r>
    <s v="LINE 2"/>
    <x v="0"/>
    <n v="49"/>
    <s v="G3-Small C&amp;I"/>
    <n v="3437"/>
    <x v="2"/>
    <x v="1"/>
    <x v="1"/>
  </r>
  <r>
    <s v="LINE 2"/>
    <x v="0"/>
    <n v="49"/>
    <s v="G4-Medium C&amp;I"/>
    <n v="738"/>
    <x v="3"/>
    <x v="1"/>
    <x v="1"/>
  </r>
  <r>
    <s v="LINE 2"/>
    <x v="0"/>
    <n v="49"/>
    <s v="G5-Large C&amp;I"/>
    <n v="163"/>
    <x v="4"/>
    <x v="1"/>
    <x v="1"/>
  </r>
  <r>
    <s v="LINE 2"/>
    <x v="0"/>
    <n v="49"/>
    <s v="G6-OTHER"/>
    <n v="2"/>
    <x v="5"/>
    <x v="1"/>
    <x v="1"/>
  </r>
  <r>
    <s v="LINE 3"/>
    <x v="0"/>
    <n v="49"/>
    <s v="E1-Residential"/>
    <n v="36879"/>
    <x v="0"/>
    <x v="2"/>
    <x v="0"/>
  </r>
  <r>
    <s v="LINE 3"/>
    <x v="0"/>
    <n v="49"/>
    <s v="E2-Low Income Residential"/>
    <n v="3430"/>
    <x v="1"/>
    <x v="2"/>
    <x v="0"/>
  </r>
  <r>
    <s v="LINE 3"/>
    <x v="0"/>
    <n v="49"/>
    <s v="E3-Small C&amp;I"/>
    <n v="5311"/>
    <x v="2"/>
    <x v="2"/>
    <x v="0"/>
  </r>
  <r>
    <s v="LINE 3"/>
    <x v="0"/>
    <n v="49"/>
    <s v="E4-Medium C&amp;I"/>
    <n v="599"/>
    <x v="3"/>
    <x v="2"/>
    <x v="0"/>
  </r>
  <r>
    <s v="LINE 3"/>
    <x v="0"/>
    <n v="49"/>
    <s v="E5-Large C&amp;I"/>
    <n v="79"/>
    <x v="4"/>
    <x v="2"/>
    <x v="0"/>
  </r>
  <r>
    <s v="LINE 3"/>
    <x v="0"/>
    <n v="49"/>
    <s v="E6-OTHER"/>
    <n v="2"/>
    <x v="5"/>
    <x v="2"/>
    <x v="0"/>
  </r>
  <r>
    <s v="LINE 3"/>
    <x v="0"/>
    <n v="49"/>
    <s v="G1-Residential"/>
    <n v="15998"/>
    <x v="0"/>
    <x v="2"/>
    <x v="1"/>
  </r>
  <r>
    <s v="LINE 3"/>
    <x v="0"/>
    <n v="49"/>
    <s v="G2-Low Income Residential"/>
    <n v="913"/>
    <x v="1"/>
    <x v="2"/>
    <x v="1"/>
  </r>
  <r>
    <s v="LINE 3"/>
    <x v="0"/>
    <n v="49"/>
    <s v="G3-Small C&amp;I"/>
    <n v="1540"/>
    <x v="2"/>
    <x v="2"/>
    <x v="1"/>
  </r>
  <r>
    <s v="LINE 3"/>
    <x v="0"/>
    <n v="49"/>
    <s v="G4-Medium C&amp;I"/>
    <n v="373"/>
    <x v="3"/>
    <x v="2"/>
    <x v="1"/>
  </r>
  <r>
    <s v="LINE 3"/>
    <x v="0"/>
    <n v="49"/>
    <s v="G5-Large C&amp;I"/>
    <n v="93"/>
    <x v="4"/>
    <x v="2"/>
    <x v="1"/>
  </r>
  <r>
    <s v="LINE 3"/>
    <x v="0"/>
    <n v="49"/>
    <s v="G6-OTHER"/>
    <n v="2"/>
    <x v="5"/>
    <x v="2"/>
    <x v="1"/>
  </r>
  <r>
    <s v="LINE 4"/>
    <x v="0"/>
    <n v="49"/>
    <s v="E1-Residential"/>
    <n v="11061"/>
    <x v="0"/>
    <x v="3"/>
    <x v="0"/>
  </r>
  <r>
    <s v="LINE 4"/>
    <x v="0"/>
    <n v="49"/>
    <s v="E2-Low Income Residential"/>
    <n v="1320"/>
    <x v="1"/>
    <x v="3"/>
    <x v="0"/>
  </r>
  <r>
    <s v="LINE 4"/>
    <x v="0"/>
    <n v="49"/>
    <s v="E3-Small C&amp;I"/>
    <n v="1189"/>
    <x v="2"/>
    <x v="3"/>
    <x v="0"/>
  </r>
  <r>
    <s v="LINE 4"/>
    <x v="0"/>
    <n v="49"/>
    <s v="E4-Medium C&amp;I"/>
    <n v="148"/>
    <x v="3"/>
    <x v="3"/>
    <x v="0"/>
  </r>
  <r>
    <s v="LINE 4"/>
    <x v="0"/>
    <n v="49"/>
    <s v="E5-Large C&amp;I"/>
    <n v="11"/>
    <x v="4"/>
    <x v="3"/>
    <x v="0"/>
  </r>
  <r>
    <s v="LINE 4"/>
    <x v="0"/>
    <n v="49"/>
    <s v="G1-Residential"/>
    <n v="5282"/>
    <x v="0"/>
    <x v="3"/>
    <x v="1"/>
  </r>
  <r>
    <s v="LINE 4"/>
    <x v="0"/>
    <n v="49"/>
    <s v="G2-Low Income Residential"/>
    <n v="500"/>
    <x v="1"/>
    <x v="3"/>
    <x v="1"/>
  </r>
  <r>
    <s v="LINE 4"/>
    <x v="0"/>
    <n v="49"/>
    <s v="G3-Small C&amp;I"/>
    <n v="376"/>
    <x v="2"/>
    <x v="3"/>
    <x v="1"/>
  </r>
  <r>
    <s v="LINE 4"/>
    <x v="0"/>
    <n v="49"/>
    <s v="G4-Medium C&amp;I"/>
    <n v="79"/>
    <x v="3"/>
    <x v="3"/>
    <x v="1"/>
  </r>
  <r>
    <s v="LINE 4"/>
    <x v="0"/>
    <n v="49"/>
    <s v="G5-Large C&amp;I"/>
    <n v="18"/>
    <x v="4"/>
    <x v="3"/>
    <x v="1"/>
  </r>
  <r>
    <s v="LINE 5"/>
    <x v="0"/>
    <n v="49"/>
    <s v="E1-Residential"/>
    <n v="38722"/>
    <x v="0"/>
    <x v="4"/>
    <x v="0"/>
  </r>
  <r>
    <s v="LINE 5"/>
    <x v="0"/>
    <n v="49"/>
    <s v="E2-Low Income Residential"/>
    <n v="9619"/>
    <x v="1"/>
    <x v="4"/>
    <x v="0"/>
  </r>
  <r>
    <s v="LINE 5"/>
    <x v="0"/>
    <n v="49"/>
    <s v="E3-Small C&amp;I"/>
    <n v="3961"/>
    <x v="2"/>
    <x v="4"/>
    <x v="0"/>
  </r>
  <r>
    <s v="LINE 5"/>
    <x v="0"/>
    <n v="49"/>
    <s v="E4-Medium C&amp;I"/>
    <n v="426"/>
    <x v="3"/>
    <x v="4"/>
    <x v="0"/>
  </r>
  <r>
    <s v="LINE 5"/>
    <x v="0"/>
    <n v="49"/>
    <s v="E5-Large C&amp;I"/>
    <n v="31"/>
    <x v="4"/>
    <x v="4"/>
    <x v="0"/>
  </r>
  <r>
    <s v="LINE 5"/>
    <x v="0"/>
    <n v="49"/>
    <s v="G1-Residential"/>
    <n v="29527"/>
    <x v="0"/>
    <x v="4"/>
    <x v="1"/>
  </r>
  <r>
    <s v="LINE 5"/>
    <x v="0"/>
    <n v="49"/>
    <s v="G2-Low Income Residential"/>
    <n v="5786"/>
    <x v="1"/>
    <x v="4"/>
    <x v="1"/>
  </r>
  <r>
    <s v="LINE 5"/>
    <x v="0"/>
    <n v="49"/>
    <s v="G3-Small C&amp;I"/>
    <n v="1521"/>
    <x v="2"/>
    <x v="4"/>
    <x v="1"/>
  </r>
  <r>
    <s v="LINE 5"/>
    <x v="0"/>
    <n v="49"/>
    <s v="G4-Medium C&amp;I"/>
    <n v="286"/>
    <x v="3"/>
    <x v="4"/>
    <x v="1"/>
  </r>
  <r>
    <s v="LINE 5"/>
    <x v="0"/>
    <n v="49"/>
    <s v="G5-Large C&amp;I"/>
    <n v="52"/>
    <x v="4"/>
    <x v="4"/>
    <x v="1"/>
  </r>
  <r>
    <s v="LINE 6"/>
    <x v="0"/>
    <n v="49"/>
    <s v="E1-Residential"/>
    <n v="15266791"/>
    <x v="0"/>
    <x v="5"/>
    <x v="0"/>
  </r>
  <r>
    <s v="LINE 6"/>
    <x v="0"/>
    <n v="49"/>
    <s v="E2-Low Income Residential"/>
    <n v="1914241"/>
    <x v="1"/>
    <x v="5"/>
    <x v="0"/>
  </r>
  <r>
    <s v="LINE 6"/>
    <x v="0"/>
    <n v="49"/>
    <s v="E3-Small C&amp;I"/>
    <n v="2108938"/>
    <x v="2"/>
    <x v="5"/>
    <x v="0"/>
  </r>
  <r>
    <s v="LINE 6"/>
    <x v="0"/>
    <n v="49"/>
    <s v="E4-Medium C&amp;I"/>
    <n v="2102101"/>
    <x v="3"/>
    <x v="5"/>
    <x v="0"/>
  </r>
  <r>
    <s v="LINE 6"/>
    <x v="0"/>
    <n v="49"/>
    <s v="E5-Large C&amp;I"/>
    <n v="2441883"/>
    <x v="4"/>
    <x v="5"/>
    <x v="0"/>
  </r>
  <r>
    <s v="LINE 6"/>
    <x v="0"/>
    <n v="49"/>
    <s v="E6-OTHER"/>
    <n v="12932"/>
    <x v="5"/>
    <x v="5"/>
    <x v="0"/>
  </r>
  <r>
    <s v="LINE 6"/>
    <x v="0"/>
    <n v="49"/>
    <s v="G1-Residential"/>
    <n v="2220888"/>
    <x v="0"/>
    <x v="5"/>
    <x v="1"/>
  </r>
  <r>
    <s v="LINE 6"/>
    <x v="0"/>
    <n v="49"/>
    <s v="G2-Low Income Residential"/>
    <n v="274649"/>
    <x v="1"/>
    <x v="5"/>
    <x v="1"/>
  </r>
  <r>
    <s v="LINE 6"/>
    <x v="0"/>
    <n v="49"/>
    <s v="G3-Small C&amp;I"/>
    <n v="195915"/>
    <x v="2"/>
    <x v="5"/>
    <x v="1"/>
  </r>
  <r>
    <s v="LINE 6"/>
    <x v="0"/>
    <n v="49"/>
    <s v="G4-Medium C&amp;I"/>
    <n v="298756"/>
    <x v="3"/>
    <x v="5"/>
    <x v="1"/>
  </r>
  <r>
    <s v="LINE 6"/>
    <x v="0"/>
    <n v="49"/>
    <s v="G5-Large C&amp;I"/>
    <n v="712482"/>
    <x v="4"/>
    <x v="5"/>
    <x v="1"/>
  </r>
  <r>
    <s v="LINE 6"/>
    <x v="0"/>
    <n v="49"/>
    <s v="G6-OTHER"/>
    <n v="14"/>
    <x v="5"/>
    <x v="5"/>
    <x v="1"/>
  </r>
  <r>
    <s v="LINE 7"/>
    <x v="0"/>
    <n v="49"/>
    <s v="E1-Residential"/>
    <n v="5574082"/>
    <x v="0"/>
    <x v="6"/>
    <x v="0"/>
  </r>
  <r>
    <s v="LINE 7"/>
    <x v="0"/>
    <n v="49"/>
    <s v="E2-Low Income Residential"/>
    <n v="1019311"/>
    <x v="1"/>
    <x v="6"/>
    <x v="0"/>
  </r>
  <r>
    <s v="LINE 7"/>
    <x v="0"/>
    <n v="49"/>
    <s v="E3-Small C&amp;I"/>
    <n v="748549"/>
    <x v="2"/>
    <x v="6"/>
    <x v="0"/>
  </r>
  <r>
    <s v="LINE 7"/>
    <x v="0"/>
    <n v="49"/>
    <s v="E4-Medium C&amp;I"/>
    <n v="706616"/>
    <x v="3"/>
    <x v="6"/>
    <x v="0"/>
  </r>
  <r>
    <s v="LINE 7"/>
    <x v="0"/>
    <n v="49"/>
    <s v="E5-Large C&amp;I"/>
    <n v="745228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1613771"/>
    <x v="0"/>
    <x v="6"/>
    <x v="1"/>
  </r>
  <r>
    <s v="LINE 7"/>
    <x v="0"/>
    <n v="49"/>
    <s v="G2-Low Income Residential"/>
    <n v="272972"/>
    <x v="1"/>
    <x v="6"/>
    <x v="1"/>
  </r>
  <r>
    <s v="LINE 7"/>
    <x v="0"/>
    <n v="49"/>
    <s v="G3-Small C&amp;I"/>
    <n v="105208"/>
    <x v="2"/>
    <x v="6"/>
    <x v="1"/>
  </r>
  <r>
    <s v="LINE 7"/>
    <x v="0"/>
    <n v="49"/>
    <s v="G4-Medium C&amp;I"/>
    <n v="148478"/>
    <x v="3"/>
    <x v="6"/>
    <x v="1"/>
  </r>
  <r>
    <s v="LINE 7"/>
    <x v="0"/>
    <n v="49"/>
    <s v="G5-Large C&amp;I"/>
    <n v="167461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31659946"/>
    <x v="0"/>
    <x v="7"/>
    <x v="0"/>
  </r>
  <r>
    <s v="LINE 8"/>
    <x v="0"/>
    <n v="49"/>
    <s v="E2-Low Income Residential"/>
    <n v="11829326"/>
    <x v="1"/>
    <x v="7"/>
    <x v="0"/>
  </r>
  <r>
    <s v="LINE 8"/>
    <x v="0"/>
    <n v="49"/>
    <s v="E3-Small C&amp;I"/>
    <n v="3356962"/>
    <x v="2"/>
    <x v="7"/>
    <x v="0"/>
  </r>
  <r>
    <s v="LINE 8"/>
    <x v="0"/>
    <n v="49"/>
    <s v="E4-Medium C&amp;I"/>
    <n v="1937648"/>
    <x v="3"/>
    <x v="7"/>
    <x v="0"/>
  </r>
  <r>
    <s v="LINE 8"/>
    <x v="0"/>
    <n v="49"/>
    <s v="E5-Large C&amp;I"/>
    <n v="865932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736604"/>
    <x v="0"/>
    <x v="7"/>
    <x v="1"/>
  </r>
  <r>
    <s v="LINE 8"/>
    <x v="0"/>
    <n v="49"/>
    <s v="G2-Low Income Residential"/>
    <n v="6315701"/>
    <x v="1"/>
    <x v="7"/>
    <x v="1"/>
  </r>
  <r>
    <s v="LINE 8"/>
    <x v="0"/>
    <n v="49"/>
    <s v="G3-Small C&amp;I"/>
    <n v="1102560"/>
    <x v="2"/>
    <x v="7"/>
    <x v="1"/>
  </r>
  <r>
    <s v="LINE 8"/>
    <x v="0"/>
    <n v="49"/>
    <s v="G4-Medium C&amp;I"/>
    <n v="1015189"/>
    <x v="3"/>
    <x v="7"/>
    <x v="1"/>
  </r>
  <r>
    <s v="LINE 8"/>
    <x v="0"/>
    <n v="49"/>
    <s v="G5-Large C&amp;I"/>
    <n v="835506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52500820"/>
    <x v="0"/>
    <x v="8"/>
    <x v="0"/>
  </r>
  <r>
    <s v="LINE 9"/>
    <x v="0"/>
    <n v="49"/>
    <s v="E2-Low Income Residential"/>
    <n v="14762879"/>
    <x v="1"/>
    <x v="8"/>
    <x v="0"/>
  </r>
  <r>
    <s v="LINE 9"/>
    <x v="0"/>
    <n v="49"/>
    <s v="E3-Small C&amp;I"/>
    <n v="6214449"/>
    <x v="2"/>
    <x v="8"/>
    <x v="0"/>
  </r>
  <r>
    <s v="LINE 9"/>
    <x v="0"/>
    <n v="49"/>
    <s v="E4-Medium C&amp;I"/>
    <n v="4746365"/>
    <x v="3"/>
    <x v="8"/>
    <x v="0"/>
  </r>
  <r>
    <s v="LINE 9"/>
    <x v="0"/>
    <n v="49"/>
    <s v="E5-Large C&amp;I"/>
    <n v="4053043"/>
    <x v="4"/>
    <x v="8"/>
    <x v="0"/>
  </r>
  <r>
    <s v="LINE 9"/>
    <x v="0"/>
    <n v="49"/>
    <s v="E6-OTHER"/>
    <n v="12932"/>
    <x v="5"/>
    <x v="8"/>
    <x v="0"/>
  </r>
  <r>
    <s v="LINE 9"/>
    <x v="0"/>
    <n v="49"/>
    <s v="G1-Residential"/>
    <n v="26571263"/>
    <x v="0"/>
    <x v="8"/>
    <x v="1"/>
  </r>
  <r>
    <s v="LINE 9"/>
    <x v="0"/>
    <n v="49"/>
    <s v="G2-Low Income Residential"/>
    <n v="6863321"/>
    <x v="1"/>
    <x v="8"/>
    <x v="1"/>
  </r>
  <r>
    <s v="LINE 9"/>
    <x v="0"/>
    <n v="49"/>
    <s v="G3-Small C&amp;I"/>
    <n v="1403683"/>
    <x v="2"/>
    <x v="8"/>
    <x v="1"/>
  </r>
  <r>
    <s v="LINE 9"/>
    <x v="0"/>
    <n v="49"/>
    <s v="G4-Medium C&amp;I"/>
    <n v="1462422"/>
    <x v="3"/>
    <x v="8"/>
    <x v="1"/>
  </r>
  <r>
    <s v="LINE 9"/>
    <x v="0"/>
    <n v="49"/>
    <s v="G5-Large C&amp;I"/>
    <n v="1715450"/>
    <x v="4"/>
    <x v="8"/>
    <x v="1"/>
  </r>
  <r>
    <s v="LINE 9"/>
    <x v="0"/>
    <n v="49"/>
    <s v="G6-OTHER"/>
    <n v="14"/>
    <x v="5"/>
    <x v="8"/>
    <x v="1"/>
  </r>
  <r>
    <s v="LINE 13"/>
    <x v="0"/>
    <n v="49"/>
    <s v="E1-Residential"/>
    <n v="15378670"/>
    <x v="0"/>
    <x v="9"/>
    <x v="0"/>
  </r>
  <r>
    <s v="LINE 13"/>
    <x v="0"/>
    <n v="49"/>
    <s v="E2-Low Income Residential"/>
    <n v="764393"/>
    <x v="1"/>
    <x v="9"/>
    <x v="0"/>
  </r>
  <r>
    <s v="LINE 13"/>
    <x v="0"/>
    <n v="49"/>
    <s v="E3-Small C&amp;I"/>
    <n v="2696329"/>
    <x v="2"/>
    <x v="9"/>
    <x v="0"/>
  </r>
  <r>
    <s v="LINE 13"/>
    <x v="0"/>
    <n v="49"/>
    <s v="E4-Medium C&amp;I"/>
    <n v="5082914"/>
    <x v="3"/>
    <x v="9"/>
    <x v="0"/>
  </r>
  <r>
    <s v="LINE 13"/>
    <x v="0"/>
    <n v="49"/>
    <s v="E5-Large C&amp;I"/>
    <n v="6036310"/>
    <x v="4"/>
    <x v="9"/>
    <x v="0"/>
  </r>
  <r>
    <s v="LINE 13"/>
    <x v="0"/>
    <n v="49"/>
    <s v="E6-OTHER"/>
    <n v="31682"/>
    <x v="5"/>
    <x v="9"/>
    <x v="0"/>
  </r>
  <r>
    <s v="LINE 13"/>
    <x v="0"/>
    <n v="49"/>
    <s v="G1-Residential"/>
    <n v="2044513"/>
    <x v="0"/>
    <x v="9"/>
    <x v="1"/>
  </r>
  <r>
    <s v="LINE 13"/>
    <x v="0"/>
    <n v="49"/>
    <s v="G2-Low Income Residential"/>
    <n v="106834"/>
    <x v="1"/>
    <x v="9"/>
    <x v="1"/>
  </r>
  <r>
    <s v="LINE 13"/>
    <x v="0"/>
    <n v="49"/>
    <s v="G3-Small C&amp;I"/>
    <n v="218834"/>
    <x v="2"/>
    <x v="9"/>
    <x v="1"/>
  </r>
  <r>
    <s v="LINE 13"/>
    <x v="0"/>
    <n v="49"/>
    <s v="G4-Medium C&amp;I"/>
    <n v="660561"/>
    <x v="3"/>
    <x v="9"/>
    <x v="1"/>
  </r>
  <r>
    <s v="LINE 13"/>
    <x v="0"/>
    <n v="49"/>
    <s v="G5-Large C&amp;I"/>
    <n v="1886877"/>
    <x v="4"/>
    <x v="9"/>
    <x v="1"/>
  </r>
  <r>
    <s v="LINE 13"/>
    <x v="0"/>
    <n v="49"/>
    <s v="G6-OTHER"/>
    <n v="1742"/>
    <x v="5"/>
    <x v="9"/>
    <x v="1"/>
  </r>
  <r>
    <s v="LINE 14"/>
    <x v="0"/>
    <n v="49"/>
    <s v="E1-Residential"/>
    <n v="11747514"/>
    <x v="0"/>
    <x v="10"/>
    <x v="0"/>
  </r>
  <r>
    <s v="LINE 14"/>
    <x v="0"/>
    <n v="49"/>
    <s v="E2-Low Income Residential"/>
    <n v="576409"/>
    <x v="1"/>
    <x v="10"/>
    <x v="0"/>
  </r>
  <r>
    <s v="LINE 14"/>
    <x v="0"/>
    <n v="49"/>
    <s v="E3-Small C&amp;I"/>
    <n v="2015524"/>
    <x v="2"/>
    <x v="10"/>
    <x v="0"/>
  </r>
  <r>
    <s v="LINE 14"/>
    <x v="0"/>
    <n v="49"/>
    <s v="E4-Medium C&amp;I"/>
    <n v="3895751"/>
    <x v="3"/>
    <x v="10"/>
    <x v="0"/>
  </r>
  <r>
    <s v="LINE 14"/>
    <x v="0"/>
    <n v="49"/>
    <s v="E5-Large C&amp;I"/>
    <n v="4810945"/>
    <x v="4"/>
    <x v="10"/>
    <x v="0"/>
  </r>
  <r>
    <s v="LINE 14"/>
    <x v="0"/>
    <n v="49"/>
    <s v="G1-Residential"/>
    <n v="1646438"/>
    <x v="0"/>
    <x v="10"/>
    <x v="1"/>
  </r>
  <r>
    <s v="LINE 14"/>
    <x v="0"/>
    <n v="49"/>
    <s v="G2-Low Income Residential"/>
    <n v="74412"/>
    <x v="1"/>
    <x v="10"/>
    <x v="1"/>
  </r>
  <r>
    <s v="LINE 14"/>
    <x v="0"/>
    <n v="49"/>
    <s v="G3-Small C&amp;I"/>
    <n v="213368"/>
    <x v="2"/>
    <x v="10"/>
    <x v="1"/>
  </r>
  <r>
    <s v="LINE 14"/>
    <x v="0"/>
    <n v="49"/>
    <s v="G4-Medium C&amp;I"/>
    <n v="378706"/>
    <x v="3"/>
    <x v="10"/>
    <x v="1"/>
  </r>
  <r>
    <s v="LINE 14"/>
    <x v="0"/>
    <n v="49"/>
    <s v="G5-Large C&amp;I"/>
    <n v="485969"/>
    <x v="4"/>
    <x v="10"/>
    <x v="1"/>
  </r>
  <r>
    <s v="LINE 14"/>
    <x v="0"/>
    <n v="49"/>
    <s v="G6-OTHER"/>
    <n v="754"/>
    <x v="5"/>
    <x v="10"/>
    <x v="1"/>
  </r>
  <r>
    <s v="LINE 15"/>
    <x v="0"/>
    <n v="49"/>
    <s v="E1-Residential"/>
    <n v="67653"/>
    <x v="0"/>
    <x v="11"/>
    <x v="0"/>
  </r>
  <r>
    <s v="LINE 15"/>
    <x v="0"/>
    <n v="49"/>
    <s v="E2-Low Income Residential"/>
    <n v="5623"/>
    <x v="1"/>
    <x v="11"/>
    <x v="0"/>
  </r>
  <r>
    <s v="LINE 15"/>
    <x v="0"/>
    <n v="49"/>
    <s v="E3-Small C&amp;I"/>
    <n v="8981"/>
    <x v="2"/>
    <x v="11"/>
    <x v="0"/>
  </r>
  <r>
    <s v="LINE 15"/>
    <x v="0"/>
    <n v="49"/>
    <s v="E4-Medium C&amp;I"/>
    <n v="2037"/>
    <x v="3"/>
    <x v="11"/>
    <x v="0"/>
  </r>
  <r>
    <s v="LINE 15"/>
    <x v="0"/>
    <n v="49"/>
    <s v="E5-Large C&amp;I"/>
    <n v="396"/>
    <x v="4"/>
    <x v="11"/>
    <x v="0"/>
  </r>
  <r>
    <s v="LINE 15"/>
    <x v="0"/>
    <n v="49"/>
    <s v="E6-OTHER"/>
    <n v="1"/>
    <x v="5"/>
    <x v="11"/>
    <x v="0"/>
  </r>
  <r>
    <s v="LINE 15"/>
    <x v="0"/>
    <n v="49"/>
    <s v="G1-Residential"/>
    <n v="34608"/>
    <x v="0"/>
    <x v="11"/>
    <x v="1"/>
  </r>
  <r>
    <s v="LINE 15"/>
    <x v="0"/>
    <n v="49"/>
    <s v="G2-Low Income Residential"/>
    <n v="3740"/>
    <x v="1"/>
    <x v="11"/>
    <x v="1"/>
  </r>
  <r>
    <s v="LINE 15"/>
    <x v="0"/>
    <n v="49"/>
    <s v="G3-Small C&amp;I"/>
    <n v="3334"/>
    <x v="2"/>
    <x v="11"/>
    <x v="1"/>
  </r>
  <r>
    <s v="LINE 15"/>
    <x v="0"/>
    <n v="49"/>
    <s v="G4-Medium C&amp;I"/>
    <n v="1014"/>
    <x v="3"/>
    <x v="11"/>
    <x v="1"/>
  </r>
  <r>
    <s v="LINE 15"/>
    <x v="0"/>
    <n v="49"/>
    <s v="G5-Large C&amp;I"/>
    <n v="145"/>
    <x v="4"/>
    <x v="11"/>
    <x v="1"/>
  </r>
  <r>
    <s v="LINE 15"/>
    <x v="0"/>
    <n v="49"/>
    <s v="G6-OTHER"/>
    <n v="10"/>
    <x v="5"/>
    <x v="11"/>
    <x v="1"/>
  </r>
  <r>
    <s v="LINE 17"/>
    <x v="0"/>
    <n v="49"/>
    <s v="E1-Residential"/>
    <n v="198"/>
    <x v="0"/>
    <x v="12"/>
    <x v="0"/>
  </r>
  <r>
    <s v="LINE 17"/>
    <x v="0"/>
    <n v="49"/>
    <s v="E2-Low Income Residential"/>
    <n v="1275"/>
    <x v="1"/>
    <x v="12"/>
    <x v="0"/>
  </r>
  <r>
    <s v="LINE 17"/>
    <x v="0"/>
    <n v="49"/>
    <s v="G1-Residential"/>
    <n v="77"/>
    <x v="0"/>
    <x v="12"/>
    <x v="1"/>
  </r>
  <r>
    <s v="LINE 17"/>
    <x v="0"/>
    <n v="49"/>
    <s v="G2-Low Income Residential"/>
    <n v="527"/>
    <x v="1"/>
    <x v="12"/>
    <x v="1"/>
  </r>
  <r>
    <s v="LINE 19"/>
    <x v="0"/>
    <n v="49"/>
    <s v="E1-Residential"/>
    <n v="5257"/>
    <x v="0"/>
    <x v="13"/>
    <x v="0"/>
  </r>
  <r>
    <s v="LINE 19"/>
    <x v="0"/>
    <n v="49"/>
    <s v="E2-Low Income Residential"/>
    <n v="1596"/>
    <x v="1"/>
    <x v="13"/>
    <x v="0"/>
  </r>
  <r>
    <s v="LINE 19"/>
    <x v="0"/>
    <n v="49"/>
    <s v="E3-Small C&amp;I"/>
    <n v="310"/>
    <x v="2"/>
    <x v="13"/>
    <x v="0"/>
  </r>
  <r>
    <s v="LINE 19"/>
    <x v="0"/>
    <n v="49"/>
    <s v="E4-Medium C&amp;I"/>
    <n v="84"/>
    <x v="3"/>
    <x v="13"/>
    <x v="0"/>
  </r>
  <r>
    <s v="LINE 19"/>
    <x v="0"/>
    <n v="49"/>
    <s v="E5-Large C&amp;I"/>
    <n v="6"/>
    <x v="4"/>
    <x v="13"/>
    <x v="0"/>
  </r>
  <r>
    <s v="LINE 19"/>
    <x v="0"/>
    <n v="49"/>
    <s v="G1-Residential"/>
    <n v="3038"/>
    <x v="0"/>
    <x v="13"/>
    <x v="1"/>
  </r>
  <r>
    <s v="LINE 19"/>
    <x v="0"/>
    <n v="49"/>
    <s v="G2-Low Income Residential"/>
    <n v="674"/>
    <x v="1"/>
    <x v="13"/>
    <x v="1"/>
  </r>
  <r>
    <s v="LINE 19"/>
    <x v="0"/>
    <n v="49"/>
    <s v="G3-Small C&amp;I"/>
    <n v="106"/>
    <x v="2"/>
    <x v="13"/>
    <x v="1"/>
  </r>
  <r>
    <s v="LINE 19"/>
    <x v="0"/>
    <n v="49"/>
    <s v="G4-Medium C&amp;I"/>
    <n v="35"/>
    <x v="3"/>
    <x v="13"/>
    <x v="1"/>
  </r>
  <r>
    <s v="LINE 19"/>
    <x v="0"/>
    <n v="49"/>
    <s v="G5-Large C&amp;I"/>
    <n v="6"/>
    <x v="4"/>
    <x v="13"/>
    <x v="1"/>
  </r>
  <r>
    <s v="LINE 20"/>
    <x v="0"/>
    <n v="49"/>
    <s v="E1-Residential"/>
    <n v="54967116"/>
    <x v="0"/>
    <x v="14"/>
    <x v="0"/>
  </r>
  <r>
    <s v="LINE 20"/>
    <x v="0"/>
    <n v="49"/>
    <s v="E2-Low Income Residential"/>
    <n v="3116046"/>
    <x v="1"/>
    <x v="14"/>
    <x v="0"/>
  </r>
  <r>
    <s v="LINE 20"/>
    <x v="0"/>
    <n v="49"/>
    <s v="E3-Small C&amp;I"/>
    <n v="8859518"/>
    <x v="2"/>
    <x v="14"/>
    <x v="0"/>
  </r>
  <r>
    <s v="LINE 20"/>
    <x v="0"/>
    <n v="49"/>
    <s v="E4-Medium C&amp;I"/>
    <n v="15847244"/>
    <x v="3"/>
    <x v="14"/>
    <x v="0"/>
  </r>
  <r>
    <s v="LINE 20"/>
    <x v="0"/>
    <n v="49"/>
    <s v="E5-Large C&amp;I"/>
    <n v="18735698"/>
    <x v="4"/>
    <x v="14"/>
    <x v="0"/>
  </r>
  <r>
    <s v="LINE 20"/>
    <x v="0"/>
    <n v="49"/>
    <s v="E6-OTHER"/>
    <n v="31682"/>
    <x v="5"/>
    <x v="14"/>
    <x v="0"/>
  </r>
  <r>
    <s v="LINE 20"/>
    <x v="0"/>
    <n v="49"/>
    <s v="G1-Residential"/>
    <n v="6809111"/>
    <x v="0"/>
    <x v="14"/>
    <x v="1"/>
  </r>
  <r>
    <s v="LINE 20"/>
    <x v="0"/>
    <n v="49"/>
    <s v="G2-Low Income Residential"/>
    <n v="339290"/>
    <x v="1"/>
    <x v="14"/>
    <x v="1"/>
  </r>
  <r>
    <s v="LINE 20"/>
    <x v="0"/>
    <n v="49"/>
    <s v="G3-Small C&amp;I"/>
    <n v="692878"/>
    <x v="2"/>
    <x v="14"/>
    <x v="1"/>
  </r>
  <r>
    <s v="LINE 20"/>
    <x v="0"/>
    <n v="49"/>
    <s v="G4-Medium C&amp;I"/>
    <n v="1573063"/>
    <x v="3"/>
    <x v="14"/>
    <x v="1"/>
  </r>
  <r>
    <s v="LINE 20"/>
    <x v="0"/>
    <n v="49"/>
    <s v="G5-Large C&amp;I"/>
    <n v="2246774"/>
    <x v="4"/>
    <x v="14"/>
    <x v="1"/>
  </r>
  <r>
    <s v="LINE 20"/>
    <x v="0"/>
    <n v="49"/>
    <s v="G6-OTHER"/>
    <n v="13133"/>
    <x v="5"/>
    <x v="14"/>
    <x v="1"/>
  </r>
  <r>
    <m/>
    <x v="1"/>
    <m/>
    <m/>
    <m/>
    <x v="6"/>
    <x v="15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00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16"/>
    <x v="13"/>
    <m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2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19">
        <item x="1"/>
        <item m="1" x="13"/>
        <item m="1" x="16"/>
        <item m="1" x="15"/>
        <item m="1" x="14"/>
        <item m="1" x="10"/>
        <item m="1" x="8"/>
        <item m="1" x="6"/>
        <item m="1" x="5"/>
        <item m="1" x="12"/>
        <item m="1" x="11"/>
        <item m="1" x="9"/>
        <item m="1" x="7"/>
        <item m="1" x="4"/>
        <item m="1" x="3"/>
        <item m="1" x="2"/>
        <item m="1" x="18"/>
        <item m="1" x="17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18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D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8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2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2">
        <item h="1" m="1" x="19"/>
        <item h="1" m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20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190" customWidth="1"/>
    <col min="2" max="2" width="94.85546875" style="183" customWidth="1"/>
    <col min="4" max="6" width="17.7109375" customWidth="1"/>
  </cols>
  <sheetData>
    <row r="1" spans="1:6" ht="15.75" thickBot="1" x14ac:dyDescent="0.3"/>
    <row r="2" spans="1:6" ht="15.75" thickBot="1" x14ac:dyDescent="0.3">
      <c r="A2" s="271" t="s">
        <v>165</v>
      </c>
      <c r="B2" s="272"/>
    </row>
    <row r="3" spans="1:6" ht="30" x14ac:dyDescent="0.25">
      <c r="A3" s="191" t="s">
        <v>64</v>
      </c>
      <c r="B3" s="188" t="s">
        <v>68</v>
      </c>
    </row>
    <row r="4" spans="1:6" ht="30" x14ac:dyDescent="0.25">
      <c r="A4" s="191" t="s">
        <v>65</v>
      </c>
      <c r="B4" s="188" t="s">
        <v>69</v>
      </c>
    </row>
    <row r="5" spans="1:6" x14ac:dyDescent="0.25">
      <c r="A5" s="191" t="s">
        <v>66</v>
      </c>
      <c r="B5" s="188" t="s">
        <v>70</v>
      </c>
    </row>
    <row r="6" spans="1:6" x14ac:dyDescent="0.25">
      <c r="A6" s="191" t="s">
        <v>67</v>
      </c>
      <c r="B6" s="188" t="s">
        <v>71</v>
      </c>
    </row>
    <row r="7" spans="1:6" x14ac:dyDescent="0.25">
      <c r="A7" s="191" t="s">
        <v>73</v>
      </c>
      <c r="B7" s="188" t="s">
        <v>72</v>
      </c>
    </row>
    <row r="8" spans="1:6" x14ac:dyDescent="0.25">
      <c r="A8" s="189"/>
    </row>
    <row r="9" spans="1:6" x14ac:dyDescent="0.25">
      <c r="A9" s="189"/>
    </row>
    <row r="10" spans="1:6" ht="15.75" thickBot="1" x14ac:dyDescent="0.3">
      <c r="A10" s="189"/>
    </row>
    <row r="11" spans="1:6" ht="15.75" thickBot="1" x14ac:dyDescent="0.3">
      <c r="A11" s="271" t="s">
        <v>188</v>
      </c>
      <c r="B11" s="272"/>
      <c r="D11" s="273" t="s">
        <v>189</v>
      </c>
      <c r="E11" s="274"/>
      <c r="F11" s="275"/>
    </row>
    <row r="12" spans="1:6" ht="30" x14ac:dyDescent="0.2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2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2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2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2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2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2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2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30" x14ac:dyDescent="0.2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2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30" x14ac:dyDescent="0.2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2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2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30" x14ac:dyDescent="0.2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2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2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2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2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2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25">
      <c r="D31" s="192">
        <v>44075</v>
      </c>
      <c r="E31" s="194" t="s">
        <v>86</v>
      </c>
      <c r="F31" s="193">
        <v>44100</v>
      </c>
    </row>
    <row r="32" spans="1:6" x14ac:dyDescent="0.25">
      <c r="D32" s="196"/>
      <c r="E32" s="197"/>
      <c r="F32" s="198"/>
    </row>
    <row r="33" spans="1:6" x14ac:dyDescent="0.25">
      <c r="D33" s="196"/>
      <c r="E33" s="197"/>
      <c r="F33" s="198"/>
    </row>
    <row r="34" spans="1:6" ht="15.75" thickBot="1" x14ac:dyDescent="0.3"/>
    <row r="35" spans="1:6" ht="15.75" thickBot="1" x14ac:dyDescent="0.3">
      <c r="A35" s="271" t="s">
        <v>164</v>
      </c>
      <c r="B35" s="272"/>
    </row>
    <row r="36" spans="1:6" x14ac:dyDescent="0.25">
      <c r="A36" s="189" t="s">
        <v>90</v>
      </c>
      <c r="B36" s="183" t="s">
        <v>91</v>
      </c>
    </row>
    <row r="37" spans="1:6" x14ac:dyDescent="0.25">
      <c r="A37" s="189" t="s">
        <v>87</v>
      </c>
      <c r="B37" s="183" t="s">
        <v>88</v>
      </c>
    </row>
    <row r="38" spans="1:6" x14ac:dyDescent="0.25">
      <c r="A38" s="189"/>
      <c r="B38" s="183" t="s">
        <v>89</v>
      </c>
    </row>
    <row r="39" spans="1:6" x14ac:dyDescent="0.25">
      <c r="A39" s="189" t="s">
        <v>109</v>
      </c>
      <c r="B39" s="183" t="s">
        <v>110</v>
      </c>
    </row>
    <row r="40" spans="1:6" x14ac:dyDescent="0.25">
      <c r="A40" s="189"/>
      <c r="B40" s="183" t="s">
        <v>111</v>
      </c>
    </row>
    <row r="41" spans="1:6" x14ac:dyDescent="0.25">
      <c r="A41" s="189" t="s">
        <v>108</v>
      </c>
      <c r="B41" s="183" t="s">
        <v>112</v>
      </c>
    </row>
    <row r="42" spans="1:6" x14ac:dyDescent="0.25">
      <c r="A42" s="189"/>
      <c r="B42" s="183" t="s">
        <v>113</v>
      </c>
    </row>
    <row r="43" spans="1:6" ht="30" x14ac:dyDescent="0.25">
      <c r="A43" s="189" t="s">
        <v>107</v>
      </c>
      <c r="B43" s="183" t="s">
        <v>114</v>
      </c>
    </row>
    <row r="44" spans="1:6" ht="30" x14ac:dyDescent="0.25">
      <c r="A44" s="189"/>
      <c r="B44" s="183" t="s">
        <v>115</v>
      </c>
    </row>
    <row r="45" spans="1:6" x14ac:dyDescent="0.25">
      <c r="A45" s="189"/>
    </row>
    <row r="46" spans="1:6" x14ac:dyDescent="0.25">
      <c r="A46" s="189"/>
    </row>
    <row r="47" spans="1:6" x14ac:dyDescent="0.25">
      <c r="A47" s="189"/>
    </row>
    <row r="48" spans="1:6" ht="30" x14ac:dyDescent="0.25">
      <c r="A48" s="189" t="s">
        <v>162</v>
      </c>
      <c r="B48" s="183" t="s">
        <v>163</v>
      </c>
      <c r="D48" s="263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I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RowHeight="15" x14ac:dyDescent="0.25"/>
  <cols>
    <col min="1" max="1" width="4.7109375" style="170" customWidth="1"/>
    <col min="2" max="2" width="40.7109375" style="2" customWidth="1"/>
    <col min="3" max="35" width="13.7109375" style="2" customWidth="1"/>
    <col min="36" max="16384" width="9.140625" style="2"/>
  </cols>
  <sheetData>
    <row r="1" spans="1:35" ht="16.5" thickTop="1" thickBot="1" x14ac:dyDescent="0.3">
      <c r="B1" s="276" t="s">
        <v>16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34"/>
      <c r="AF1" s="34"/>
      <c r="AG1" s="34"/>
      <c r="AH1" s="34"/>
      <c r="AI1" s="35"/>
    </row>
    <row r="2" spans="1:35" ht="27.6" customHeight="1" thickTop="1" x14ac:dyDescent="0.35">
      <c r="B2" s="266" t="s">
        <v>166</v>
      </c>
      <c r="C2" s="280" t="s">
        <v>573</v>
      </c>
      <c r="D2" s="280"/>
      <c r="E2" s="280"/>
      <c r="F2" s="280"/>
      <c r="G2" s="280"/>
      <c r="H2" s="280"/>
      <c r="I2" s="280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</row>
    <row r="3" spans="1:35" ht="27.6" customHeight="1" x14ac:dyDescent="0.35">
      <c r="B3" s="266" t="s">
        <v>578</v>
      </c>
      <c r="C3" s="279" t="s">
        <v>579</v>
      </c>
      <c r="D3" s="279"/>
      <c r="E3" s="279"/>
      <c r="F3" s="279"/>
      <c r="G3" s="279"/>
      <c r="H3" s="279"/>
      <c r="I3" s="279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</row>
    <row r="4" spans="1:35" ht="27.6" customHeight="1" x14ac:dyDescent="0.35">
      <c r="B4" s="266" t="s">
        <v>0</v>
      </c>
      <c r="C4" s="278">
        <v>44079</v>
      </c>
      <c r="D4" s="278"/>
      <c r="E4" s="278"/>
      <c r="F4" s="278"/>
      <c r="G4" s="278"/>
      <c r="H4" s="278"/>
      <c r="I4" s="278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</row>
    <row r="5" spans="1:35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</row>
    <row r="6" spans="1:35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</row>
    <row r="7" spans="1:35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</row>
    <row r="8" spans="1:35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180">
        <v>44079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1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1" t="s">
        <v>11</v>
      </c>
    </row>
    <row r="9" spans="1:35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1"/>
      <c r="V9" s="228"/>
      <c r="W9" s="229"/>
      <c r="X9" s="230"/>
      <c r="Y9" s="230"/>
      <c r="Z9" s="230"/>
      <c r="AA9" s="230"/>
      <c r="AB9" s="231"/>
      <c r="AC9" s="62"/>
      <c r="AD9" s="63"/>
      <c r="AE9" s="64"/>
      <c r="AF9" s="64"/>
      <c r="AG9" s="64"/>
      <c r="AH9" s="64"/>
      <c r="AI9" s="65"/>
    </row>
    <row r="10" spans="1:35" s="66" customFormat="1" x14ac:dyDescent="0.2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70">
        <f>'NECO-ELECTRIC'!U10+'NECO-GAS'!U10</f>
        <v>634906</v>
      </c>
      <c r="V10" s="207">
        <f t="shared" ref="V10:AA15" si="0">IF(ISERROR((O10-C10)/C10)=TRUE,0,(O10-C10)/C10)</f>
        <v>1.3886689349912258E-2</v>
      </c>
      <c r="W10" s="207">
        <f t="shared" si="0"/>
        <v>1.6204096124259125E-2</v>
      </c>
      <c r="X10" s="207">
        <f t="shared" si="0"/>
        <v>1.5736924855343254E-2</v>
      </c>
      <c r="Y10" s="207">
        <f t="shared" si="0"/>
        <v>1.6457997901296869E-2</v>
      </c>
      <c r="Z10" s="207">
        <f t="shared" si="0"/>
        <v>1.4648154406218018E-2</v>
      </c>
      <c r="AA10" s="207">
        <f t="shared" si="0"/>
        <v>1.6857728393480417E-2</v>
      </c>
      <c r="AB10" s="232"/>
      <c r="AC10" s="71">
        <f>O10-C10</f>
        <v>8681</v>
      </c>
      <c r="AD10" s="72">
        <f t="shared" ref="AD10:AH14" si="1">P10-D10</f>
        <v>10132</v>
      </c>
      <c r="AE10" s="73">
        <f t="shared" si="1"/>
        <v>9829</v>
      </c>
      <c r="AF10" s="73">
        <f t="shared" si="1"/>
        <v>10273</v>
      </c>
      <c r="AG10" s="73">
        <f t="shared" si="1"/>
        <v>9146</v>
      </c>
      <c r="AH10" s="73">
        <f t="shared" si="1"/>
        <v>10529</v>
      </c>
      <c r="AI10" s="74"/>
    </row>
    <row r="11" spans="1:35" s="66" customFormat="1" x14ac:dyDescent="0.2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70">
        <f>'NECO-ELECTRIC'!U11+'NECO-GAS'!U11</f>
        <v>54575</v>
      </c>
      <c r="V11" s="207">
        <f t="shared" si="0"/>
        <v>9.0794777913384365E-3</v>
      </c>
      <c r="W11" s="207">
        <f t="shared" si="0"/>
        <v>9.6751516945389974E-3</v>
      </c>
      <c r="X11" s="207">
        <f t="shared" si="0"/>
        <v>2.3530282289392874E-2</v>
      </c>
      <c r="Y11" s="207">
        <f t="shared" si="0"/>
        <v>2.3840838782579702E-2</v>
      </c>
      <c r="Z11" s="207">
        <f t="shared" si="0"/>
        <v>3.6746039099416289E-2</v>
      </c>
      <c r="AA11" s="207">
        <f t="shared" si="0"/>
        <v>1.250996163611765E-2</v>
      </c>
      <c r="AB11" s="232"/>
      <c r="AC11" s="71">
        <f t="shared" ref="AC11:AC14" si="2">O11-C11</f>
        <v>491</v>
      </c>
      <c r="AD11" s="72">
        <f t="shared" si="1"/>
        <v>523</v>
      </c>
      <c r="AE11" s="73">
        <f t="shared" si="1"/>
        <v>1272</v>
      </c>
      <c r="AF11" s="73">
        <f t="shared" si="1"/>
        <v>1287</v>
      </c>
      <c r="AG11" s="73">
        <f t="shared" si="1"/>
        <v>1983</v>
      </c>
      <c r="AH11" s="73">
        <f t="shared" si="1"/>
        <v>675</v>
      </c>
      <c r="AI11" s="74"/>
    </row>
    <row r="12" spans="1:35" s="66" customFormat="1" x14ac:dyDescent="0.2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70">
        <f>'NECO-ELECTRIC'!U12+'NECO-GAS'!U12</f>
        <v>71849</v>
      </c>
      <c r="V12" s="207">
        <f t="shared" si="0"/>
        <v>2.8651854830602192E-2</v>
      </c>
      <c r="W12" s="207">
        <f t="shared" si="0"/>
        <v>3.1449610288945988E-2</v>
      </c>
      <c r="X12" s="207">
        <f t="shared" si="0"/>
        <v>3.0610487643867857E-2</v>
      </c>
      <c r="Y12" s="207">
        <f t="shared" si="0"/>
        <v>2.8615256691468468E-2</v>
      </c>
      <c r="Z12" s="207">
        <f t="shared" si="0"/>
        <v>2.8343387736971069E-2</v>
      </c>
      <c r="AA12" s="207">
        <f t="shared" si="0"/>
        <v>2.7846941987922497E-2</v>
      </c>
      <c r="AB12" s="232"/>
      <c r="AC12" s="71">
        <f t="shared" si="2"/>
        <v>1995</v>
      </c>
      <c r="AD12" s="72">
        <f t="shared" si="1"/>
        <v>2191</v>
      </c>
      <c r="AE12" s="73">
        <f t="shared" si="1"/>
        <v>2133</v>
      </c>
      <c r="AF12" s="73">
        <f t="shared" si="1"/>
        <v>1996</v>
      </c>
      <c r="AG12" s="73">
        <f t="shared" si="1"/>
        <v>1978</v>
      </c>
      <c r="AH12" s="73">
        <f t="shared" si="1"/>
        <v>1946</v>
      </c>
      <c r="AI12" s="74"/>
    </row>
    <row r="13" spans="1:35" s="66" customFormat="1" x14ac:dyDescent="0.2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70">
        <f>'NECO-ELECTRIC'!U13+'NECO-GAS'!U13</f>
        <v>13235</v>
      </c>
      <c r="V13" s="207">
        <f t="shared" si="0"/>
        <v>1.5181417944436011E-2</v>
      </c>
      <c r="W13" s="207">
        <f t="shared" si="0"/>
        <v>1.5779092702169626E-2</v>
      </c>
      <c r="X13" s="207">
        <f t="shared" si="0"/>
        <v>1.5780289811091724E-2</v>
      </c>
      <c r="Y13" s="207">
        <f t="shared" si="0"/>
        <v>1.3489958317544525E-2</v>
      </c>
      <c r="Z13" s="207">
        <f t="shared" si="0"/>
        <v>1.2490537471612415E-2</v>
      </c>
      <c r="AA13" s="207">
        <f t="shared" si="0"/>
        <v>4.3142597638510449E-3</v>
      </c>
      <c r="AB13" s="232"/>
      <c r="AC13" s="71">
        <f t="shared" si="2"/>
        <v>200</v>
      </c>
      <c r="AD13" s="72">
        <f t="shared" si="1"/>
        <v>208</v>
      </c>
      <c r="AE13" s="73">
        <f t="shared" si="1"/>
        <v>208</v>
      </c>
      <c r="AF13" s="73">
        <f t="shared" si="1"/>
        <v>178</v>
      </c>
      <c r="AG13" s="73">
        <f t="shared" si="1"/>
        <v>165</v>
      </c>
      <c r="AH13" s="73">
        <f t="shared" si="1"/>
        <v>57</v>
      </c>
      <c r="AI13" s="74"/>
    </row>
    <row r="14" spans="1:35" s="66" customFormat="1" x14ac:dyDescent="0.2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70">
        <f>'NECO-ELECTRIC'!U14+'NECO-GAS'!U14</f>
        <v>1834</v>
      </c>
      <c r="V14" s="207">
        <f t="shared" si="0"/>
        <v>1.2114537444933921E-2</v>
      </c>
      <c r="W14" s="207">
        <f t="shared" si="0"/>
        <v>1.3215859030837005E-2</v>
      </c>
      <c r="X14" s="207">
        <f t="shared" si="0"/>
        <v>1.1570247933884297E-2</v>
      </c>
      <c r="Y14" s="207">
        <f t="shared" si="0"/>
        <v>1.1025358324145534E-2</v>
      </c>
      <c r="Z14" s="207">
        <f t="shared" si="0"/>
        <v>8.2690187431091518E-3</v>
      </c>
      <c r="AA14" s="207">
        <f t="shared" si="0"/>
        <v>9.3663911845730027E-3</v>
      </c>
      <c r="AB14" s="232"/>
      <c r="AC14" s="71">
        <f t="shared" si="2"/>
        <v>22</v>
      </c>
      <c r="AD14" s="72">
        <f t="shared" si="1"/>
        <v>24</v>
      </c>
      <c r="AE14" s="73">
        <f t="shared" si="1"/>
        <v>21</v>
      </c>
      <c r="AF14" s="73">
        <f t="shared" si="1"/>
        <v>20</v>
      </c>
      <c r="AG14" s="73">
        <f t="shared" si="1"/>
        <v>15</v>
      </c>
      <c r="AH14" s="73">
        <f t="shared" si="1"/>
        <v>17</v>
      </c>
      <c r="AI14" s="74"/>
    </row>
    <row r="15" spans="1:35" s="83" customFormat="1" ht="15.75" thickBot="1" x14ac:dyDescent="0.3">
      <c r="A15" s="173"/>
      <c r="B15" s="75" t="s">
        <v>35</v>
      </c>
      <c r="C15" s="76">
        <f>SUM(C10:C14)</f>
        <v>763828</v>
      </c>
      <c r="D15" s="77">
        <f t="shared" ref="D15:AE15" si="3">SUM(D10:D14)</f>
        <v>763995</v>
      </c>
      <c r="E15" s="77">
        <f t="shared" si="3"/>
        <v>763318</v>
      </c>
      <c r="F15" s="77">
        <f t="shared" si="3"/>
        <v>762940</v>
      </c>
      <c r="G15" s="77">
        <f t="shared" si="3"/>
        <v>763155</v>
      </c>
      <c r="H15" s="77">
        <f t="shared" si="3"/>
        <v>763446</v>
      </c>
      <c r="I15" s="77">
        <f t="shared" si="3"/>
        <v>764369</v>
      </c>
      <c r="J15" s="77">
        <f t="shared" si="3"/>
        <v>765491</v>
      </c>
      <c r="K15" s="77">
        <f t="shared" si="3"/>
        <v>769117</v>
      </c>
      <c r="L15" s="77">
        <f t="shared" si="3"/>
        <v>772191</v>
      </c>
      <c r="M15" s="77">
        <f t="shared" si="3"/>
        <v>772126</v>
      </c>
      <c r="N15" s="78">
        <f t="shared" si="3"/>
        <v>773770</v>
      </c>
      <c r="O15" s="76">
        <f t="shared" si="3"/>
        <v>775217</v>
      </c>
      <c r="P15" s="77">
        <f t="shared" ref="P15:R15" si="4">SUM(P10:P14)</f>
        <v>777073</v>
      </c>
      <c r="Q15" s="77">
        <f t="shared" si="4"/>
        <v>776781</v>
      </c>
      <c r="R15" s="77">
        <f t="shared" si="4"/>
        <v>776694</v>
      </c>
      <c r="S15" s="77">
        <f t="shared" ref="S15:T15" si="5">SUM(S10:S14)</f>
        <v>776442</v>
      </c>
      <c r="T15" s="77">
        <f t="shared" si="5"/>
        <v>776670</v>
      </c>
      <c r="U15" s="78">
        <f t="shared" ref="U15" si="6">SUM(U10:U14)</f>
        <v>776399</v>
      </c>
      <c r="V15" s="210">
        <f t="shared" si="0"/>
        <v>1.4910424860047027E-2</v>
      </c>
      <c r="W15" s="212">
        <f t="shared" si="0"/>
        <v>1.7117913075347352E-2</v>
      </c>
      <c r="X15" s="213">
        <f t="shared" si="0"/>
        <v>1.7637472193764592E-2</v>
      </c>
      <c r="Y15" s="213">
        <f t="shared" si="0"/>
        <v>1.8027629957794847E-2</v>
      </c>
      <c r="Z15" s="213">
        <f t="shared" si="0"/>
        <v>1.741061776441221E-2</v>
      </c>
      <c r="AA15" s="213">
        <f t="shared" si="0"/>
        <v>1.7321460849883293E-2</v>
      </c>
      <c r="AB15" s="214"/>
      <c r="AC15" s="79">
        <f t="shared" si="3"/>
        <v>11389</v>
      </c>
      <c r="AD15" s="80">
        <f t="shared" si="3"/>
        <v>13078</v>
      </c>
      <c r="AE15" s="81">
        <f t="shared" si="3"/>
        <v>13463</v>
      </c>
      <c r="AF15" s="81">
        <f t="shared" ref="AF15:AG15" si="7">SUM(AF10:AF14)</f>
        <v>13754</v>
      </c>
      <c r="AG15" s="81">
        <f t="shared" si="7"/>
        <v>13287</v>
      </c>
      <c r="AH15" s="81">
        <f t="shared" ref="AH15" si="8">SUM(AH10:AH14)</f>
        <v>13224</v>
      </c>
      <c r="AI15" s="82"/>
    </row>
    <row r="16" spans="1:35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7"/>
      <c r="V16" s="233"/>
      <c r="W16" s="234"/>
      <c r="X16" s="235"/>
      <c r="Y16" s="235"/>
      <c r="Z16" s="235"/>
      <c r="AA16" s="235"/>
      <c r="AB16" s="236"/>
      <c r="AC16" s="88"/>
      <c r="AD16" s="89"/>
      <c r="AE16" s="90"/>
      <c r="AF16" s="90"/>
      <c r="AG16" s="90"/>
      <c r="AH16" s="90"/>
      <c r="AI16" s="91"/>
    </row>
    <row r="17" spans="1:35" s="66" customFormat="1" x14ac:dyDescent="0.2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94">
        <f>'NECO-ELECTRIC'!U17+'NECO-GAS'!U17</f>
        <v>137469</v>
      </c>
      <c r="V17" s="207">
        <f t="shared" ref="V17:AA22" si="9">IF(ISERROR((O17-C17)/C17)=TRUE,0,(O17-C17)/C17)</f>
        <v>0.3409970814223599</v>
      </c>
      <c r="W17" s="207">
        <f t="shared" si="9"/>
        <v>0.29468808533018387</v>
      </c>
      <c r="X17" s="207">
        <f t="shared" si="9"/>
        <v>0.29564213902906544</v>
      </c>
      <c r="Y17" s="207">
        <f t="shared" si="9"/>
        <v>0.36416709519344204</v>
      </c>
      <c r="Z17" s="207">
        <f t="shared" si="9"/>
        <v>0.18681225504974375</v>
      </c>
      <c r="AA17" s="207">
        <f t="shared" si="9"/>
        <v>0.24326429489766233</v>
      </c>
      <c r="AB17" s="240"/>
      <c r="AC17" s="95">
        <f t="shared" ref="AC17:AH21" si="10">O17-C17</f>
        <v>34350</v>
      </c>
      <c r="AD17" s="72">
        <f t="shared" si="10"/>
        <v>31938</v>
      </c>
      <c r="AE17" s="73">
        <f t="shared" si="10"/>
        <v>30230</v>
      </c>
      <c r="AF17" s="73">
        <f t="shared" si="10"/>
        <v>36117</v>
      </c>
      <c r="AG17" s="73">
        <f t="shared" si="10"/>
        <v>19829</v>
      </c>
      <c r="AH17" s="73">
        <f t="shared" si="10"/>
        <v>25922</v>
      </c>
      <c r="AI17" s="96"/>
    </row>
    <row r="18" spans="1:35" s="66" customFormat="1" x14ac:dyDescent="0.2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94">
        <f>'NECO-ELECTRIC'!U18+'NECO-GAS'!U18</f>
        <v>21568</v>
      </c>
      <c r="V18" s="207">
        <f t="shared" si="9"/>
        <v>-3.3728509558598366E-2</v>
      </c>
      <c r="W18" s="207">
        <f t="shared" si="9"/>
        <v>-5.6395150273224046E-2</v>
      </c>
      <c r="X18" s="207">
        <f t="shared" si="9"/>
        <v>-2.6428239665582907E-2</v>
      </c>
      <c r="Y18" s="207">
        <f t="shared" si="9"/>
        <v>5.331605959439932E-2</v>
      </c>
      <c r="Z18" s="207">
        <f t="shared" si="9"/>
        <v>4.4623226064361386E-2</v>
      </c>
      <c r="AA18" s="207">
        <f t="shared" si="9"/>
        <v>5.5855945235378741E-2</v>
      </c>
      <c r="AB18" s="240"/>
      <c r="AC18" s="95">
        <f t="shared" si="10"/>
        <v>-771</v>
      </c>
      <c r="AD18" s="72">
        <f t="shared" si="10"/>
        <v>-1321</v>
      </c>
      <c r="AE18" s="73">
        <f t="shared" si="10"/>
        <v>-569</v>
      </c>
      <c r="AF18" s="73">
        <f t="shared" si="10"/>
        <v>1070</v>
      </c>
      <c r="AG18" s="73">
        <f t="shared" si="10"/>
        <v>893</v>
      </c>
      <c r="AH18" s="73">
        <f t="shared" si="10"/>
        <v>1126</v>
      </c>
      <c r="AI18" s="96"/>
    </row>
    <row r="19" spans="1:35" s="66" customFormat="1" x14ac:dyDescent="0.2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94">
        <f>'NECO-ELECTRIC'!U19+'NECO-GAS'!U19</f>
        <v>13898</v>
      </c>
      <c r="V19" s="207">
        <f t="shared" si="9"/>
        <v>0.53407885857514703</v>
      </c>
      <c r="W19" s="207">
        <f t="shared" si="9"/>
        <v>0.31786873565038398</v>
      </c>
      <c r="X19" s="207">
        <f t="shared" si="9"/>
        <v>0.12558323448003164</v>
      </c>
      <c r="Y19" s="207">
        <f t="shared" si="9"/>
        <v>0.41485619697910203</v>
      </c>
      <c r="Z19" s="207">
        <f t="shared" si="9"/>
        <v>3.8976857490864797E-2</v>
      </c>
      <c r="AA19" s="207">
        <f t="shared" si="9"/>
        <v>0.19820764610544381</v>
      </c>
      <c r="AB19" s="240"/>
      <c r="AC19" s="95">
        <f t="shared" si="10"/>
        <v>5540</v>
      </c>
      <c r="AD19" s="72">
        <f t="shared" si="10"/>
        <v>4015</v>
      </c>
      <c r="AE19" s="73">
        <f t="shared" si="10"/>
        <v>1588</v>
      </c>
      <c r="AF19" s="73">
        <f t="shared" si="10"/>
        <v>4010</v>
      </c>
      <c r="AG19" s="73">
        <f t="shared" si="10"/>
        <v>480</v>
      </c>
      <c r="AH19" s="73">
        <f t="shared" si="10"/>
        <v>2079</v>
      </c>
      <c r="AI19" s="96"/>
    </row>
    <row r="20" spans="1:35" s="66" customFormat="1" x14ac:dyDescent="0.2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94">
        <f>'NECO-ELECTRIC'!U20+'NECO-GAS'!U20</f>
        <v>1911</v>
      </c>
      <c r="V20" s="207">
        <f t="shared" si="9"/>
        <v>0.49666464523953913</v>
      </c>
      <c r="W20" s="207">
        <f t="shared" si="9"/>
        <v>0.41316270566727603</v>
      </c>
      <c r="X20" s="207">
        <f t="shared" si="9"/>
        <v>0.11864406779661017</v>
      </c>
      <c r="Y20" s="207">
        <f t="shared" si="9"/>
        <v>0.46148782093482554</v>
      </c>
      <c r="Z20" s="207">
        <f t="shared" si="9"/>
        <v>0.10802139037433155</v>
      </c>
      <c r="AA20" s="207">
        <f t="shared" si="9"/>
        <v>0.14507129572225666</v>
      </c>
      <c r="AB20" s="240"/>
      <c r="AC20" s="95">
        <f t="shared" si="10"/>
        <v>819</v>
      </c>
      <c r="AD20" s="72">
        <f t="shared" si="10"/>
        <v>904</v>
      </c>
      <c r="AE20" s="73">
        <f t="shared" si="10"/>
        <v>238</v>
      </c>
      <c r="AF20" s="73">
        <f t="shared" si="10"/>
        <v>701</v>
      </c>
      <c r="AG20" s="73">
        <f t="shared" si="10"/>
        <v>202</v>
      </c>
      <c r="AH20" s="73">
        <f t="shared" si="10"/>
        <v>234</v>
      </c>
      <c r="AI20" s="96"/>
    </row>
    <row r="21" spans="1:35" s="66" customFormat="1" x14ac:dyDescent="0.2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94">
        <f>'NECO-ELECTRIC'!U21+'NECO-GAS'!U21</f>
        <v>284</v>
      </c>
      <c r="V21" s="207">
        <f t="shared" si="9"/>
        <v>0.58333333333333337</v>
      </c>
      <c r="W21" s="207">
        <f t="shared" si="9"/>
        <v>0.33061224489795921</v>
      </c>
      <c r="X21" s="207">
        <f t="shared" si="9"/>
        <v>3.8793103448275863E-2</v>
      </c>
      <c r="Y21" s="207">
        <f t="shared" si="9"/>
        <v>0.55882352941176472</v>
      </c>
      <c r="Z21" s="207">
        <f t="shared" si="9"/>
        <v>0.3656387665198238</v>
      </c>
      <c r="AA21" s="207">
        <f t="shared" si="9"/>
        <v>0.3728813559322034</v>
      </c>
      <c r="AB21" s="240"/>
      <c r="AC21" s="95">
        <f t="shared" si="10"/>
        <v>98</v>
      </c>
      <c r="AD21" s="72">
        <f t="shared" si="10"/>
        <v>81</v>
      </c>
      <c r="AE21" s="73">
        <f t="shared" si="10"/>
        <v>9</v>
      </c>
      <c r="AF21" s="73">
        <f t="shared" si="10"/>
        <v>95</v>
      </c>
      <c r="AG21" s="73">
        <f t="shared" si="10"/>
        <v>83</v>
      </c>
      <c r="AH21" s="73">
        <f t="shared" si="10"/>
        <v>66</v>
      </c>
      <c r="AI21" s="96"/>
    </row>
    <row r="22" spans="1:35" s="83" customFormat="1" x14ac:dyDescent="0.25">
      <c r="A22" s="174"/>
      <c r="B22" s="67" t="s">
        <v>35</v>
      </c>
      <c r="C22" s="158">
        <f t="shared" ref="C22:R22" si="11">SUM(C17:C21)</f>
        <v>135783</v>
      </c>
      <c r="D22" s="159">
        <f t="shared" si="11"/>
        <v>146867</v>
      </c>
      <c r="E22" s="159">
        <f t="shared" si="11"/>
        <v>138665</v>
      </c>
      <c r="F22" s="159">
        <f t="shared" si="11"/>
        <v>130601</v>
      </c>
      <c r="G22" s="159">
        <f t="shared" si="11"/>
        <v>140568</v>
      </c>
      <c r="H22" s="159">
        <f t="shared" si="11"/>
        <v>138997</v>
      </c>
      <c r="I22" s="159">
        <f t="shared" si="11"/>
        <v>146141</v>
      </c>
      <c r="J22" s="159">
        <f t="shared" si="11"/>
        <v>144431</v>
      </c>
      <c r="K22" s="159">
        <f t="shared" si="11"/>
        <v>161334</v>
      </c>
      <c r="L22" s="159">
        <f t="shared" si="11"/>
        <v>155352</v>
      </c>
      <c r="M22" s="159">
        <f t="shared" si="11"/>
        <v>155093</v>
      </c>
      <c r="N22" s="160">
        <f t="shared" si="11"/>
        <v>164781</v>
      </c>
      <c r="O22" s="158">
        <f t="shared" si="11"/>
        <v>175819</v>
      </c>
      <c r="P22" s="159">
        <f t="shared" si="11"/>
        <v>182484</v>
      </c>
      <c r="Q22" s="159">
        <f t="shared" si="11"/>
        <v>170161</v>
      </c>
      <c r="R22" s="159">
        <f t="shared" si="11"/>
        <v>172594</v>
      </c>
      <c r="S22" s="159">
        <f t="shared" ref="S22:T22" si="12">SUM(S17:S21)</f>
        <v>162055</v>
      </c>
      <c r="T22" s="159">
        <f t="shared" si="12"/>
        <v>168424</v>
      </c>
      <c r="U22" s="160">
        <f t="shared" ref="U22" si="13">SUM(U17:U21)</f>
        <v>175130</v>
      </c>
      <c r="V22" s="241">
        <f t="shared" si="9"/>
        <v>0.29485281662652907</v>
      </c>
      <c r="W22" s="242">
        <f t="shared" si="9"/>
        <v>0.24251193256483758</v>
      </c>
      <c r="X22" s="243">
        <f t="shared" si="9"/>
        <v>0.22713734540078606</v>
      </c>
      <c r="Y22" s="243">
        <f t="shared" si="9"/>
        <v>0.32153658854066969</v>
      </c>
      <c r="Z22" s="243">
        <f t="shared" si="9"/>
        <v>0.1528584030504809</v>
      </c>
      <c r="AA22" s="243">
        <f t="shared" si="9"/>
        <v>0.21170960524327864</v>
      </c>
      <c r="AB22" s="244"/>
      <c r="AC22" s="97">
        <f t="shared" ref="AC22:AE22" si="14">SUM(AC17:AC21)</f>
        <v>40036</v>
      </c>
      <c r="AD22" s="161">
        <f t="shared" si="14"/>
        <v>35617</v>
      </c>
      <c r="AE22" s="162">
        <f t="shared" si="14"/>
        <v>31496</v>
      </c>
      <c r="AF22" s="162">
        <f t="shared" ref="AF22:AG22" si="15">SUM(AF17:AF21)</f>
        <v>41993</v>
      </c>
      <c r="AG22" s="162">
        <f t="shared" si="15"/>
        <v>21487</v>
      </c>
      <c r="AH22" s="162">
        <f t="shared" ref="AH22" si="16">SUM(AH17:AH21)</f>
        <v>29427</v>
      </c>
      <c r="AI22" s="163"/>
    </row>
    <row r="23" spans="1:35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1"/>
      <c r="V23" s="245"/>
      <c r="W23" s="246"/>
      <c r="X23" s="247"/>
      <c r="Y23" s="247"/>
      <c r="Z23" s="247"/>
      <c r="AA23" s="247"/>
      <c r="AB23" s="248"/>
      <c r="AC23" s="102"/>
      <c r="AD23" s="103"/>
      <c r="AE23" s="104"/>
      <c r="AF23" s="104"/>
      <c r="AG23" s="104"/>
      <c r="AH23" s="104"/>
      <c r="AI23" s="105"/>
    </row>
    <row r="24" spans="1:35" s="66" customFormat="1" x14ac:dyDescent="0.2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94">
        <f>'NECO-ELECTRIC'!U24+'NECO-GAS'!U24</f>
        <v>52877</v>
      </c>
      <c r="V24" s="207">
        <f t="shared" ref="V24:AA29" si="17">IF(ISERROR((O24-C24)/C24)=TRUE,0,(O24-C24)/C24)</f>
        <v>0.1616893861791821</v>
      </c>
      <c r="W24" s="207">
        <f t="shared" si="17"/>
        <v>-5.400018286550242E-2</v>
      </c>
      <c r="X24" s="207">
        <f t="shared" si="17"/>
        <v>-9.6471245594429642E-2</v>
      </c>
      <c r="Y24" s="207">
        <f t="shared" si="17"/>
        <v>0.13617529320879276</v>
      </c>
      <c r="Z24" s="207">
        <f t="shared" si="17"/>
        <v>-0.21323330368537066</v>
      </c>
      <c r="AA24" s="207">
        <f t="shared" si="17"/>
        <v>-6.9966302421161294E-2</v>
      </c>
      <c r="AB24" s="240"/>
      <c r="AC24" s="95">
        <f t="shared" ref="AC24:AH28" si="18">O24-C24</f>
        <v>8208</v>
      </c>
      <c r="AD24" s="72">
        <f t="shared" si="18"/>
        <v>-2953</v>
      </c>
      <c r="AE24" s="73">
        <f t="shared" si="18"/>
        <v>-4489</v>
      </c>
      <c r="AF24" s="73">
        <f t="shared" si="18"/>
        <v>5817</v>
      </c>
      <c r="AG24" s="73">
        <f t="shared" si="18"/>
        <v>-11028</v>
      </c>
      <c r="AH24" s="73">
        <f t="shared" si="18"/>
        <v>-3592</v>
      </c>
      <c r="AI24" s="96"/>
    </row>
    <row r="25" spans="1:35" s="66" customFormat="1" x14ac:dyDescent="0.2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94">
        <f>'NECO-ELECTRIC'!U25+'NECO-GAS'!U25</f>
        <v>4343</v>
      </c>
      <c r="V25" s="207">
        <f t="shared" si="17"/>
        <v>-0.16968011126564672</v>
      </c>
      <c r="W25" s="207">
        <f t="shared" si="17"/>
        <v>-0.24437984496124032</v>
      </c>
      <c r="X25" s="207">
        <f t="shared" si="17"/>
        <v>-0.24421997755331087</v>
      </c>
      <c r="Y25" s="207">
        <f t="shared" si="17"/>
        <v>-5.7092994265769137E-2</v>
      </c>
      <c r="Z25" s="207">
        <f t="shared" si="17"/>
        <v>-0.30886517098671312</v>
      </c>
      <c r="AA25" s="207">
        <f t="shared" si="17"/>
        <v>-0.15815450643776824</v>
      </c>
      <c r="AB25" s="240"/>
      <c r="AC25" s="95">
        <f t="shared" si="18"/>
        <v>-854</v>
      </c>
      <c r="AD25" s="72">
        <f t="shared" si="18"/>
        <v>-1261</v>
      </c>
      <c r="AE25" s="73">
        <f t="shared" si="18"/>
        <v>-1088</v>
      </c>
      <c r="AF25" s="73">
        <f t="shared" si="18"/>
        <v>-229</v>
      </c>
      <c r="AG25" s="73">
        <f t="shared" si="18"/>
        <v>-1418</v>
      </c>
      <c r="AH25" s="73">
        <f t="shared" si="18"/>
        <v>-737</v>
      </c>
      <c r="AI25" s="96"/>
    </row>
    <row r="26" spans="1:35" s="66" customFormat="1" x14ac:dyDescent="0.2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94">
        <f>'NECO-ELECTRIC'!U26+'NECO-GAS'!U26</f>
        <v>6851</v>
      </c>
      <c r="V26" s="207">
        <f t="shared" si="17"/>
        <v>0.60511698367278233</v>
      </c>
      <c r="W26" s="207">
        <f t="shared" si="17"/>
        <v>-0.11098901098901098</v>
      </c>
      <c r="X26" s="207">
        <f t="shared" si="17"/>
        <v>-0.28165409482758619</v>
      </c>
      <c r="Y26" s="207">
        <f t="shared" si="17"/>
        <v>0.18585732165206509</v>
      </c>
      <c r="Z26" s="207">
        <f t="shared" si="17"/>
        <v>-0.30752125572269456</v>
      </c>
      <c r="AA26" s="207">
        <f t="shared" si="17"/>
        <v>-2.3750879662209713E-2</v>
      </c>
      <c r="AB26" s="240"/>
      <c r="AC26" s="95">
        <f t="shared" si="18"/>
        <v>3595</v>
      </c>
      <c r="AD26" s="72">
        <f t="shared" si="18"/>
        <v>-909</v>
      </c>
      <c r="AE26" s="73">
        <f t="shared" si="18"/>
        <v>-2091</v>
      </c>
      <c r="AF26" s="73">
        <f t="shared" si="18"/>
        <v>891</v>
      </c>
      <c r="AG26" s="73">
        <f t="shared" si="18"/>
        <v>-2351</v>
      </c>
      <c r="AH26" s="73">
        <f t="shared" si="18"/>
        <v>-135</v>
      </c>
      <c r="AI26" s="96"/>
    </row>
    <row r="27" spans="1:35" s="66" customFormat="1" x14ac:dyDescent="0.2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94">
        <f>'NECO-ELECTRIC'!U27+'NECO-GAS'!U27</f>
        <v>972</v>
      </c>
      <c r="V27" s="207">
        <f t="shared" si="17"/>
        <v>0.67882472137791283</v>
      </c>
      <c r="W27" s="207">
        <f t="shared" si="17"/>
        <v>0.1032258064516129</v>
      </c>
      <c r="X27" s="207">
        <f t="shared" si="17"/>
        <v>-0.19809825673534073</v>
      </c>
      <c r="Y27" s="207">
        <f t="shared" si="17"/>
        <v>0.29591836734693877</v>
      </c>
      <c r="Z27" s="207">
        <f t="shared" si="17"/>
        <v>-0.16460905349794239</v>
      </c>
      <c r="AA27" s="207">
        <f t="shared" si="17"/>
        <v>-9.4008264462809923E-2</v>
      </c>
      <c r="AB27" s="240"/>
      <c r="AC27" s="95">
        <f t="shared" si="18"/>
        <v>670</v>
      </c>
      <c r="AD27" s="72">
        <f t="shared" si="18"/>
        <v>160</v>
      </c>
      <c r="AE27" s="73">
        <f t="shared" si="18"/>
        <v>-250</v>
      </c>
      <c r="AF27" s="73">
        <f t="shared" si="18"/>
        <v>261</v>
      </c>
      <c r="AG27" s="73">
        <f t="shared" si="18"/>
        <v>-200</v>
      </c>
      <c r="AH27" s="73">
        <f t="shared" si="18"/>
        <v>-91</v>
      </c>
      <c r="AI27" s="96"/>
    </row>
    <row r="28" spans="1:35" s="66" customFormat="1" x14ac:dyDescent="0.2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94">
        <f>'NECO-ELECTRIC'!U28+'NECO-GAS'!U28</f>
        <v>172</v>
      </c>
      <c r="V28" s="207">
        <f t="shared" si="17"/>
        <v>0.75454545454545452</v>
      </c>
      <c r="W28" s="207">
        <f t="shared" si="17"/>
        <v>7.9365079365079361E-2</v>
      </c>
      <c r="X28" s="207">
        <f t="shared" si="17"/>
        <v>-0.13245033112582782</v>
      </c>
      <c r="Y28" s="207">
        <f t="shared" si="17"/>
        <v>0.33043478260869563</v>
      </c>
      <c r="Z28" s="207">
        <f t="shared" si="17"/>
        <v>0.15432098765432098</v>
      </c>
      <c r="AA28" s="207">
        <f t="shared" si="17"/>
        <v>0.18584070796460178</v>
      </c>
      <c r="AB28" s="240"/>
      <c r="AC28" s="95">
        <f t="shared" si="18"/>
        <v>83</v>
      </c>
      <c r="AD28" s="72">
        <f t="shared" si="18"/>
        <v>15</v>
      </c>
      <c r="AE28" s="73">
        <f t="shared" si="18"/>
        <v>-20</v>
      </c>
      <c r="AF28" s="73">
        <f t="shared" si="18"/>
        <v>38</v>
      </c>
      <c r="AG28" s="73">
        <f t="shared" si="18"/>
        <v>25</v>
      </c>
      <c r="AH28" s="73">
        <f t="shared" si="18"/>
        <v>21</v>
      </c>
      <c r="AI28" s="96"/>
    </row>
    <row r="29" spans="1:35" s="83" customFormat="1" x14ac:dyDescent="0.25">
      <c r="A29" s="174"/>
      <c r="B29" s="67" t="s">
        <v>35</v>
      </c>
      <c r="C29" s="158">
        <f t="shared" ref="C29:R29" si="19">SUM(C24:C28)</f>
        <v>62835</v>
      </c>
      <c r="D29" s="159">
        <f t="shared" si="19"/>
        <v>69774</v>
      </c>
      <c r="E29" s="159">
        <f t="shared" si="19"/>
        <v>59824</v>
      </c>
      <c r="F29" s="159">
        <f t="shared" si="19"/>
        <v>52519</v>
      </c>
      <c r="G29" s="159">
        <f t="shared" si="19"/>
        <v>65331</v>
      </c>
      <c r="H29" s="159">
        <f t="shared" si="19"/>
        <v>62764</v>
      </c>
      <c r="I29" s="159">
        <f t="shared" si="19"/>
        <v>68441</v>
      </c>
      <c r="J29" s="159">
        <f t="shared" si="19"/>
        <v>62710</v>
      </c>
      <c r="K29" s="159">
        <f t="shared" si="19"/>
        <v>72390</v>
      </c>
      <c r="L29" s="159">
        <f t="shared" si="19"/>
        <v>65742</v>
      </c>
      <c r="M29" s="159">
        <f t="shared" si="19"/>
        <v>61686</v>
      </c>
      <c r="N29" s="160">
        <f t="shared" si="19"/>
        <v>75400</v>
      </c>
      <c r="O29" s="158">
        <f t="shared" si="19"/>
        <v>74537</v>
      </c>
      <c r="P29" s="159">
        <f t="shared" si="19"/>
        <v>64826</v>
      </c>
      <c r="Q29" s="159">
        <f t="shared" si="19"/>
        <v>51886</v>
      </c>
      <c r="R29" s="159">
        <f t="shared" si="19"/>
        <v>59297</v>
      </c>
      <c r="S29" s="159">
        <f t="shared" ref="S29:T29" si="20">SUM(S24:S28)</f>
        <v>50359</v>
      </c>
      <c r="T29" s="159">
        <f t="shared" si="20"/>
        <v>58230</v>
      </c>
      <c r="U29" s="160">
        <f t="shared" ref="U29" si="21">SUM(U24:U28)</f>
        <v>65215</v>
      </c>
      <c r="V29" s="241">
        <f t="shared" si="17"/>
        <v>0.18623378690220418</v>
      </c>
      <c r="W29" s="242">
        <f t="shared" si="17"/>
        <v>-7.0914667354602001E-2</v>
      </c>
      <c r="X29" s="243">
        <f t="shared" si="17"/>
        <v>-0.13268922171703665</v>
      </c>
      <c r="Y29" s="243">
        <f t="shared" si="17"/>
        <v>0.12905805518003008</v>
      </c>
      <c r="Z29" s="243">
        <f t="shared" si="17"/>
        <v>-0.22917145000076533</v>
      </c>
      <c r="AA29" s="243">
        <f t="shared" si="17"/>
        <v>-7.2238863042508442E-2</v>
      </c>
      <c r="AB29" s="244"/>
      <c r="AC29" s="97">
        <f t="shared" ref="AC29:AE29" si="22">SUM(AC24:AC28)</f>
        <v>11702</v>
      </c>
      <c r="AD29" s="161">
        <f t="shared" si="22"/>
        <v>-4948</v>
      </c>
      <c r="AE29" s="162">
        <f t="shared" si="22"/>
        <v>-7938</v>
      </c>
      <c r="AF29" s="162">
        <f t="shared" ref="AF29:AG29" si="23">SUM(AF24:AF28)</f>
        <v>6778</v>
      </c>
      <c r="AG29" s="162">
        <f t="shared" si="23"/>
        <v>-14972</v>
      </c>
      <c r="AH29" s="162">
        <f t="shared" ref="AH29" si="24">SUM(AH24:AH28)</f>
        <v>-4534</v>
      </c>
      <c r="AI29" s="163"/>
    </row>
    <row r="30" spans="1:35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1"/>
      <c r="V30" s="245"/>
      <c r="W30" s="246"/>
      <c r="X30" s="247"/>
      <c r="Y30" s="247"/>
      <c r="Z30" s="247"/>
      <c r="AA30" s="247"/>
      <c r="AB30" s="248"/>
      <c r="AC30" s="102"/>
      <c r="AD30" s="103"/>
      <c r="AE30" s="104"/>
      <c r="AF30" s="104"/>
      <c r="AG30" s="104"/>
      <c r="AH30" s="104"/>
      <c r="AI30" s="105"/>
    </row>
    <row r="31" spans="1:35" s="66" customFormat="1" x14ac:dyDescent="0.2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94">
        <f>'NECO-ELECTRIC'!U31+'NECO-GAS'!U31</f>
        <v>16343</v>
      </c>
      <c r="V31" s="207">
        <f t="shared" ref="V31:AA36" si="25">IF(ISERROR((O31-C31)/C31)=TRUE,0,(O31-C31)/C31)</f>
        <v>0.51005686604886269</v>
      </c>
      <c r="W31" s="207">
        <f t="shared" si="25"/>
        <v>0.44178178742599378</v>
      </c>
      <c r="X31" s="207">
        <f t="shared" si="25"/>
        <v>0.12422275054864668</v>
      </c>
      <c r="Y31" s="207">
        <f t="shared" si="25"/>
        <v>5.1419558359621448E-2</v>
      </c>
      <c r="Z31" s="207">
        <f t="shared" si="25"/>
        <v>0.16801543824701196</v>
      </c>
      <c r="AA31" s="207">
        <f t="shared" si="25"/>
        <v>-7.8537000283527073E-2</v>
      </c>
      <c r="AB31" s="240"/>
      <c r="AC31" s="95">
        <f t="shared" ref="AC31:AH35" si="26">O31-C31</f>
        <v>9687</v>
      </c>
      <c r="AD31" s="72">
        <f t="shared" si="26"/>
        <v>9402</v>
      </c>
      <c r="AE31" s="73">
        <f t="shared" si="26"/>
        <v>2717</v>
      </c>
      <c r="AF31" s="73">
        <f t="shared" si="26"/>
        <v>978</v>
      </c>
      <c r="AG31" s="73">
        <f t="shared" si="26"/>
        <v>2699</v>
      </c>
      <c r="AH31" s="73">
        <f t="shared" si="26"/>
        <v>-1385</v>
      </c>
      <c r="AI31" s="96"/>
    </row>
    <row r="32" spans="1:35" s="66" customFormat="1" x14ac:dyDescent="0.2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94">
        <f>'NECO-ELECTRIC'!U32+'NECO-GAS'!U32</f>
        <v>1820</v>
      </c>
      <c r="V32" s="207">
        <f t="shared" si="25"/>
        <v>-7.5070028011204479E-2</v>
      </c>
      <c r="W32" s="207">
        <f t="shared" si="25"/>
        <v>-0.17178276269185361</v>
      </c>
      <c r="X32" s="207">
        <f t="shared" si="25"/>
        <v>-0.19116698903932947</v>
      </c>
      <c r="Y32" s="207">
        <f t="shared" si="25"/>
        <v>-0.15269230769230768</v>
      </c>
      <c r="Z32" s="207">
        <f t="shared" si="25"/>
        <v>-9.8360655737704916E-2</v>
      </c>
      <c r="AA32" s="207">
        <f t="shared" si="25"/>
        <v>-0.14837209302325582</v>
      </c>
      <c r="AB32" s="240"/>
      <c r="AC32" s="95">
        <f t="shared" si="26"/>
        <v>-268</v>
      </c>
      <c r="AD32" s="72">
        <f t="shared" si="26"/>
        <v>-582</v>
      </c>
      <c r="AE32" s="73">
        <f t="shared" si="26"/>
        <v>-593</v>
      </c>
      <c r="AF32" s="73">
        <f t="shared" si="26"/>
        <v>-397</v>
      </c>
      <c r="AG32" s="73">
        <f t="shared" si="26"/>
        <v>-210</v>
      </c>
      <c r="AH32" s="73">
        <f t="shared" si="26"/>
        <v>-319</v>
      </c>
      <c r="AI32" s="96"/>
    </row>
    <row r="33" spans="1:35" s="66" customFormat="1" x14ac:dyDescent="0.2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94">
        <f>'NECO-ELECTRIC'!U33+'NECO-GAS'!U33</f>
        <v>1565</v>
      </c>
      <c r="V33" s="207">
        <f t="shared" si="25"/>
        <v>0.32310244711737868</v>
      </c>
      <c r="W33" s="207">
        <f t="shared" si="25"/>
        <v>1.1278127812781278</v>
      </c>
      <c r="X33" s="207">
        <f t="shared" si="25"/>
        <v>-0.10800552104899931</v>
      </c>
      <c r="Y33" s="207">
        <f t="shared" si="25"/>
        <v>-0.14708561020036429</v>
      </c>
      <c r="Z33" s="207">
        <f t="shared" si="25"/>
        <v>-0.12916045702930948</v>
      </c>
      <c r="AA33" s="207">
        <f t="shared" si="25"/>
        <v>-0.3483047115808014</v>
      </c>
      <c r="AB33" s="240"/>
      <c r="AC33" s="95">
        <f t="shared" si="26"/>
        <v>779</v>
      </c>
      <c r="AD33" s="72">
        <f t="shared" si="26"/>
        <v>2506</v>
      </c>
      <c r="AE33" s="73">
        <f t="shared" si="26"/>
        <v>-313</v>
      </c>
      <c r="AF33" s="73">
        <f t="shared" si="26"/>
        <v>-323</v>
      </c>
      <c r="AG33" s="73">
        <f t="shared" si="26"/>
        <v>-260</v>
      </c>
      <c r="AH33" s="73">
        <f t="shared" si="26"/>
        <v>-791</v>
      </c>
      <c r="AI33" s="96"/>
    </row>
    <row r="34" spans="1:35" s="66" customFormat="1" x14ac:dyDescent="0.2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94">
        <f>'NECO-ELECTRIC'!U34+'NECO-GAS'!U34</f>
        <v>227</v>
      </c>
      <c r="V34" s="207">
        <f t="shared" si="25"/>
        <v>0.20865139949109415</v>
      </c>
      <c r="W34" s="207">
        <f t="shared" si="25"/>
        <v>1.5120481927710843</v>
      </c>
      <c r="X34" s="207">
        <f t="shared" si="25"/>
        <v>3.7117903930131008E-2</v>
      </c>
      <c r="Y34" s="207">
        <f t="shared" si="25"/>
        <v>2.5157232704402517E-2</v>
      </c>
      <c r="Z34" s="207">
        <f t="shared" si="25"/>
        <v>-3.3950617283950615E-2</v>
      </c>
      <c r="AA34" s="207">
        <f t="shared" si="25"/>
        <v>-0.26111111111111113</v>
      </c>
      <c r="AB34" s="240"/>
      <c r="AC34" s="95">
        <f t="shared" si="26"/>
        <v>82</v>
      </c>
      <c r="AD34" s="72">
        <f t="shared" si="26"/>
        <v>502</v>
      </c>
      <c r="AE34" s="73">
        <f t="shared" si="26"/>
        <v>17</v>
      </c>
      <c r="AF34" s="73">
        <f t="shared" si="26"/>
        <v>8</v>
      </c>
      <c r="AG34" s="73">
        <f t="shared" si="26"/>
        <v>-11</v>
      </c>
      <c r="AH34" s="73">
        <f t="shared" si="26"/>
        <v>-94</v>
      </c>
      <c r="AI34" s="96"/>
    </row>
    <row r="35" spans="1:35" s="66" customFormat="1" x14ac:dyDescent="0.2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94">
        <f>'NECO-ELECTRIC'!U35+'NECO-GAS'!U35</f>
        <v>29</v>
      </c>
      <c r="V35" s="207">
        <f t="shared" si="25"/>
        <v>0.46875</v>
      </c>
      <c r="W35" s="207">
        <f t="shared" si="25"/>
        <v>2</v>
      </c>
      <c r="X35" s="207">
        <f t="shared" si="25"/>
        <v>-6.3829787234042548E-2</v>
      </c>
      <c r="Y35" s="207">
        <f t="shared" si="25"/>
        <v>0.68</v>
      </c>
      <c r="Z35" s="207">
        <f t="shared" si="25"/>
        <v>0.44117647058823528</v>
      </c>
      <c r="AA35" s="207">
        <f t="shared" si="25"/>
        <v>0.2</v>
      </c>
      <c r="AB35" s="240"/>
      <c r="AC35" s="95">
        <f t="shared" si="26"/>
        <v>15</v>
      </c>
      <c r="AD35" s="72">
        <f t="shared" si="26"/>
        <v>54</v>
      </c>
      <c r="AE35" s="73">
        <f t="shared" si="26"/>
        <v>-3</v>
      </c>
      <c r="AF35" s="73">
        <f t="shared" si="26"/>
        <v>17</v>
      </c>
      <c r="AG35" s="73">
        <f t="shared" si="26"/>
        <v>15</v>
      </c>
      <c r="AH35" s="73">
        <f t="shared" si="26"/>
        <v>6</v>
      </c>
      <c r="AI35" s="96"/>
    </row>
    <row r="36" spans="1:35" s="83" customFormat="1" x14ac:dyDescent="0.25">
      <c r="A36" s="173"/>
      <c r="B36" s="67" t="s">
        <v>35</v>
      </c>
      <c r="C36" s="158">
        <f>SUM(C31:C35)</f>
        <v>25398</v>
      </c>
      <c r="D36" s="159">
        <f t="shared" ref="D36:AE36" si="27">SUM(D31:D35)</f>
        <v>27251</v>
      </c>
      <c r="E36" s="159">
        <f t="shared" si="27"/>
        <v>28377</v>
      </c>
      <c r="F36" s="159">
        <f t="shared" si="27"/>
        <v>24159</v>
      </c>
      <c r="G36" s="159">
        <f t="shared" si="27"/>
        <v>20570</v>
      </c>
      <c r="H36" s="159">
        <f t="shared" si="27"/>
        <v>22446</v>
      </c>
      <c r="I36" s="159">
        <f t="shared" si="27"/>
        <v>23729</v>
      </c>
      <c r="J36" s="159">
        <f t="shared" si="27"/>
        <v>27492</v>
      </c>
      <c r="K36" s="159">
        <f t="shared" si="27"/>
        <v>28384</v>
      </c>
      <c r="L36" s="159">
        <f t="shared" si="27"/>
        <v>26498</v>
      </c>
      <c r="M36" s="159">
        <f t="shared" si="27"/>
        <v>28138</v>
      </c>
      <c r="N36" s="160">
        <f t="shared" si="27"/>
        <v>27726</v>
      </c>
      <c r="O36" s="158">
        <f t="shared" si="27"/>
        <v>35693</v>
      </c>
      <c r="P36" s="159">
        <f t="shared" ref="P36:R36" si="28">SUM(P31:P35)</f>
        <v>39133</v>
      </c>
      <c r="Q36" s="159">
        <f t="shared" si="28"/>
        <v>30202</v>
      </c>
      <c r="R36" s="159">
        <f t="shared" si="28"/>
        <v>24442</v>
      </c>
      <c r="S36" s="159">
        <f t="shared" ref="S36:T36" si="29">SUM(S31:S35)</f>
        <v>22803</v>
      </c>
      <c r="T36" s="159">
        <f t="shared" si="29"/>
        <v>19863</v>
      </c>
      <c r="U36" s="160">
        <f t="shared" ref="U36" si="30">SUM(U31:U35)</f>
        <v>19984</v>
      </c>
      <c r="V36" s="241">
        <f t="shared" si="25"/>
        <v>0.40534687770690603</v>
      </c>
      <c r="W36" s="242">
        <f t="shared" si="25"/>
        <v>0.43602069648820224</v>
      </c>
      <c r="X36" s="243">
        <f t="shared" si="25"/>
        <v>6.4312647566691333E-2</v>
      </c>
      <c r="Y36" s="243">
        <f t="shared" si="25"/>
        <v>1.1714061012459125E-2</v>
      </c>
      <c r="Z36" s="243">
        <f t="shared" si="25"/>
        <v>0.10855614973262032</v>
      </c>
      <c r="AA36" s="243">
        <f t="shared" si="25"/>
        <v>-0.11507618283881316</v>
      </c>
      <c r="AB36" s="244"/>
      <c r="AC36" s="97">
        <f>SUM(AC31:AC35)</f>
        <v>10295</v>
      </c>
      <c r="AD36" s="161">
        <f t="shared" si="27"/>
        <v>11882</v>
      </c>
      <c r="AE36" s="162">
        <f t="shared" si="27"/>
        <v>1825</v>
      </c>
      <c r="AF36" s="162">
        <f t="shared" ref="AF36:AG36" si="31">SUM(AF31:AF35)</f>
        <v>283</v>
      </c>
      <c r="AG36" s="162">
        <f t="shared" si="31"/>
        <v>2233</v>
      </c>
      <c r="AH36" s="162">
        <f t="shared" ref="AH36" si="32">SUM(AH31:AH35)</f>
        <v>-2583</v>
      </c>
      <c r="AI36" s="163"/>
    </row>
    <row r="37" spans="1:35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1"/>
      <c r="V37" s="245"/>
      <c r="W37" s="246"/>
      <c r="X37" s="247"/>
      <c r="Y37" s="247"/>
      <c r="Z37" s="247"/>
      <c r="AA37" s="247"/>
      <c r="AB37" s="248"/>
      <c r="AC37" s="102"/>
      <c r="AD37" s="103"/>
      <c r="AE37" s="104"/>
      <c r="AF37" s="104"/>
      <c r="AG37" s="104"/>
      <c r="AH37" s="104"/>
      <c r="AI37" s="105"/>
    </row>
    <row r="38" spans="1:35" s="66" customFormat="1" x14ac:dyDescent="0.2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94">
        <f>'NECO-ELECTRIC'!U38+'NECO-GAS'!U38</f>
        <v>68249</v>
      </c>
      <c r="V38" s="207">
        <f t="shared" ref="V38:AA43" si="33">IF(ISERROR((O38-C38)/C38)=TRUE,0,(O38-C38)/C38)</f>
        <v>0.53118342049196199</v>
      </c>
      <c r="W38" s="207">
        <f t="shared" si="33"/>
        <v>0.78640626928298163</v>
      </c>
      <c r="X38" s="207">
        <f t="shared" si="33"/>
        <v>0.94546206570550695</v>
      </c>
      <c r="Y38" s="207">
        <f t="shared" si="33"/>
        <v>0.78317307692307692</v>
      </c>
      <c r="Z38" s="207">
        <f t="shared" si="33"/>
        <v>0.73400761169907724</v>
      </c>
      <c r="AA38" s="207">
        <f t="shared" si="33"/>
        <v>0.82210988426233866</v>
      </c>
      <c r="AB38" s="240"/>
      <c r="AC38" s="95">
        <f t="shared" ref="AC38:AH42" si="34">O38-C38</f>
        <v>16455</v>
      </c>
      <c r="AD38" s="72">
        <f t="shared" si="34"/>
        <v>25489</v>
      </c>
      <c r="AE38" s="73">
        <f t="shared" si="34"/>
        <v>32002</v>
      </c>
      <c r="AF38" s="73">
        <f t="shared" si="34"/>
        <v>29322</v>
      </c>
      <c r="AG38" s="73">
        <f t="shared" si="34"/>
        <v>28158</v>
      </c>
      <c r="AH38" s="73">
        <f t="shared" si="34"/>
        <v>30899</v>
      </c>
      <c r="AI38" s="96"/>
    </row>
    <row r="39" spans="1:35" s="66" customFormat="1" x14ac:dyDescent="0.2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94">
        <f>'NECO-ELECTRIC'!U39+'NECO-GAS'!U39</f>
        <v>15405</v>
      </c>
      <c r="V39" s="207">
        <f t="shared" si="33"/>
        <v>2.462121212121212E-2</v>
      </c>
      <c r="W39" s="207">
        <f t="shared" si="33"/>
        <v>3.5090077977951065E-2</v>
      </c>
      <c r="X39" s="207">
        <f t="shared" si="33"/>
        <v>7.9582051098547199E-2</v>
      </c>
      <c r="Y39" s="207">
        <f t="shared" si="33"/>
        <v>0.12602169713181752</v>
      </c>
      <c r="Z39" s="207">
        <f t="shared" si="33"/>
        <v>0.18974860755682674</v>
      </c>
      <c r="AA39" s="207">
        <f t="shared" si="33"/>
        <v>0.16345793692411417</v>
      </c>
      <c r="AB39" s="240"/>
      <c r="AC39" s="95">
        <f t="shared" si="34"/>
        <v>351</v>
      </c>
      <c r="AD39" s="72">
        <f t="shared" si="34"/>
        <v>522</v>
      </c>
      <c r="AE39" s="73">
        <f t="shared" si="34"/>
        <v>1112</v>
      </c>
      <c r="AF39" s="73">
        <f t="shared" si="34"/>
        <v>1696</v>
      </c>
      <c r="AG39" s="73">
        <f t="shared" si="34"/>
        <v>2521</v>
      </c>
      <c r="AH39" s="73">
        <f t="shared" si="34"/>
        <v>2182</v>
      </c>
      <c r="AI39" s="96"/>
    </row>
    <row r="40" spans="1:35" s="66" customFormat="1" x14ac:dyDescent="0.2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94">
        <f>'NECO-ELECTRIC'!U40+'NECO-GAS'!U40</f>
        <v>5482</v>
      </c>
      <c r="V40" s="207">
        <f t="shared" si="33"/>
        <v>0.57694210786739242</v>
      </c>
      <c r="W40" s="207">
        <f t="shared" si="33"/>
        <v>1.0896800360522758</v>
      </c>
      <c r="X40" s="207">
        <f t="shared" si="33"/>
        <v>1.7184674989238053</v>
      </c>
      <c r="Y40" s="207">
        <f t="shared" si="33"/>
        <v>1.2862481315396113</v>
      </c>
      <c r="Z40" s="207">
        <f t="shared" si="33"/>
        <v>1.1633421151674821</v>
      </c>
      <c r="AA40" s="207">
        <f t="shared" si="33"/>
        <v>1.1858721389108129</v>
      </c>
      <c r="AB40" s="240"/>
      <c r="AC40" s="95">
        <f t="shared" si="34"/>
        <v>1166</v>
      </c>
      <c r="AD40" s="72">
        <f t="shared" si="34"/>
        <v>2418</v>
      </c>
      <c r="AE40" s="73">
        <f t="shared" si="34"/>
        <v>3992</v>
      </c>
      <c r="AF40" s="73">
        <f t="shared" si="34"/>
        <v>3442</v>
      </c>
      <c r="AG40" s="73">
        <f t="shared" si="34"/>
        <v>3091</v>
      </c>
      <c r="AH40" s="73">
        <f t="shared" si="34"/>
        <v>3005</v>
      </c>
      <c r="AI40" s="96"/>
    </row>
    <row r="41" spans="1:35" s="66" customFormat="1" x14ac:dyDescent="0.2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94">
        <f>'NECO-ELECTRIC'!U41+'NECO-GAS'!U41</f>
        <v>712</v>
      </c>
      <c r="V41" s="207">
        <f t="shared" si="33"/>
        <v>0.24907063197026022</v>
      </c>
      <c r="W41" s="207">
        <f t="shared" si="33"/>
        <v>0.79084967320261434</v>
      </c>
      <c r="X41" s="207">
        <f t="shared" si="33"/>
        <v>1.6468531468531469</v>
      </c>
      <c r="Y41" s="207">
        <f t="shared" si="33"/>
        <v>1.3542319749216301</v>
      </c>
      <c r="Z41" s="207">
        <f t="shared" si="33"/>
        <v>1.2477341389728096</v>
      </c>
      <c r="AA41" s="207">
        <f t="shared" si="33"/>
        <v>1.4701754385964911</v>
      </c>
      <c r="AB41" s="240"/>
      <c r="AC41" s="95">
        <f t="shared" si="34"/>
        <v>67</v>
      </c>
      <c r="AD41" s="72">
        <f t="shared" si="34"/>
        <v>242</v>
      </c>
      <c r="AE41" s="73">
        <f t="shared" si="34"/>
        <v>471</v>
      </c>
      <c r="AF41" s="73">
        <f t="shared" si="34"/>
        <v>432</v>
      </c>
      <c r="AG41" s="73">
        <f t="shared" si="34"/>
        <v>413</v>
      </c>
      <c r="AH41" s="73">
        <f t="shared" si="34"/>
        <v>419</v>
      </c>
      <c r="AI41" s="96"/>
    </row>
    <row r="42" spans="1:35" s="66" customFormat="1" x14ac:dyDescent="0.2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94">
        <f>'NECO-ELECTRIC'!U42+'NECO-GAS'!U42</f>
        <v>83</v>
      </c>
      <c r="V42" s="207">
        <f t="shared" si="33"/>
        <v>0</v>
      </c>
      <c r="W42" s="207">
        <f t="shared" si="33"/>
        <v>0.41379310344827586</v>
      </c>
      <c r="X42" s="207">
        <f t="shared" si="33"/>
        <v>0.94117647058823528</v>
      </c>
      <c r="Y42" s="207">
        <f t="shared" si="33"/>
        <v>1.3333333333333333</v>
      </c>
      <c r="Z42" s="207">
        <f t="shared" si="33"/>
        <v>1.3870967741935485</v>
      </c>
      <c r="AA42" s="207">
        <f t="shared" si="33"/>
        <v>1.1470588235294117</v>
      </c>
      <c r="AB42" s="240"/>
      <c r="AC42" s="95">
        <f t="shared" si="34"/>
        <v>0</v>
      </c>
      <c r="AD42" s="72">
        <f t="shared" si="34"/>
        <v>12</v>
      </c>
      <c r="AE42" s="73">
        <f t="shared" si="34"/>
        <v>32</v>
      </c>
      <c r="AF42" s="73">
        <f t="shared" si="34"/>
        <v>40</v>
      </c>
      <c r="AG42" s="73">
        <f t="shared" si="34"/>
        <v>43</v>
      </c>
      <c r="AH42" s="73">
        <f t="shared" si="34"/>
        <v>39</v>
      </c>
      <c r="AI42" s="96"/>
    </row>
    <row r="43" spans="1:35" s="83" customFormat="1" ht="15.75" thickBot="1" x14ac:dyDescent="0.3">
      <c r="A43" s="173"/>
      <c r="B43" s="75" t="s">
        <v>35</v>
      </c>
      <c r="C43" s="76">
        <f>SUM(C38:C42)</f>
        <v>47550</v>
      </c>
      <c r="D43" s="77">
        <f t="shared" ref="D43:AE43" si="35">SUM(D38:D42)</f>
        <v>49842</v>
      </c>
      <c r="E43" s="77">
        <f t="shared" si="35"/>
        <v>50464</v>
      </c>
      <c r="F43" s="77">
        <f t="shared" si="35"/>
        <v>53923</v>
      </c>
      <c r="G43" s="77">
        <f t="shared" si="35"/>
        <v>54667</v>
      </c>
      <c r="H43" s="77">
        <f t="shared" si="35"/>
        <v>53787</v>
      </c>
      <c r="I43" s="77">
        <f t="shared" si="35"/>
        <v>53971</v>
      </c>
      <c r="J43" s="77">
        <f t="shared" si="35"/>
        <v>54229</v>
      </c>
      <c r="K43" s="77">
        <f t="shared" si="35"/>
        <v>60560</v>
      </c>
      <c r="L43" s="77">
        <f t="shared" si="35"/>
        <v>63112</v>
      </c>
      <c r="M43" s="77">
        <f t="shared" si="35"/>
        <v>65269</v>
      </c>
      <c r="N43" s="78">
        <f t="shared" si="35"/>
        <v>61655</v>
      </c>
      <c r="O43" s="76">
        <f t="shared" si="35"/>
        <v>65589</v>
      </c>
      <c r="P43" s="77">
        <f t="shared" ref="P43:R43" si="36">SUM(P38:P42)</f>
        <v>78525</v>
      </c>
      <c r="Q43" s="77">
        <f t="shared" si="36"/>
        <v>88073</v>
      </c>
      <c r="R43" s="77">
        <f t="shared" si="36"/>
        <v>88855</v>
      </c>
      <c r="S43" s="77">
        <f t="shared" ref="S43:T43" si="37">SUM(S38:S42)</f>
        <v>88893</v>
      </c>
      <c r="T43" s="77">
        <f t="shared" si="37"/>
        <v>90331</v>
      </c>
      <c r="U43" s="78">
        <f t="shared" ref="U43" si="38">SUM(U38:U42)</f>
        <v>89931</v>
      </c>
      <c r="V43" s="208">
        <f t="shared" si="33"/>
        <v>0.3793690851735016</v>
      </c>
      <c r="W43" s="212">
        <f t="shared" si="33"/>
        <v>0.57547851209823042</v>
      </c>
      <c r="X43" s="213">
        <f t="shared" si="33"/>
        <v>0.74526395053899808</v>
      </c>
      <c r="Y43" s="213">
        <f t="shared" si="33"/>
        <v>0.64781262170131482</v>
      </c>
      <c r="Z43" s="213">
        <f t="shared" si="33"/>
        <v>0.62608154828324214</v>
      </c>
      <c r="AA43" s="213">
        <f t="shared" si="33"/>
        <v>0.67942067785896221</v>
      </c>
      <c r="AB43" s="214"/>
      <c r="AC43" s="79">
        <f>SUM(AC38:AC42)</f>
        <v>18039</v>
      </c>
      <c r="AD43" s="80">
        <f t="shared" si="35"/>
        <v>28683</v>
      </c>
      <c r="AE43" s="81">
        <f t="shared" si="35"/>
        <v>37609</v>
      </c>
      <c r="AF43" s="81">
        <f t="shared" ref="AF43:AG43" si="39">SUM(AF38:AF42)</f>
        <v>34932</v>
      </c>
      <c r="AG43" s="81">
        <f t="shared" si="39"/>
        <v>34226</v>
      </c>
      <c r="AH43" s="81">
        <f t="shared" ref="AH43" si="40">SUM(AH38:AH42)</f>
        <v>36544</v>
      </c>
      <c r="AI43" s="82"/>
    </row>
    <row r="44" spans="1:35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8"/>
      <c r="V44" s="233"/>
      <c r="W44" s="234"/>
      <c r="X44" s="235"/>
      <c r="Y44" s="235"/>
      <c r="Z44" s="235"/>
      <c r="AA44" s="235"/>
      <c r="AB44" s="236"/>
      <c r="AC44" s="109"/>
      <c r="AD44" s="110"/>
      <c r="AE44" s="111"/>
      <c r="AF44" s="111"/>
      <c r="AG44" s="111"/>
      <c r="AH44" s="111"/>
      <c r="AI44" s="112"/>
    </row>
    <row r="45" spans="1:35" s="41" customFormat="1" x14ac:dyDescent="0.2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45">
        <f>'NECO-ELECTRIC'!U45+'NECO-GAS'!U45</f>
        <v>17487679</v>
      </c>
      <c r="V45" s="207">
        <f t="shared" ref="V45:AA50" si="41">IF(ISERROR((O45-C45)/C45)=TRUE,0,(O45-C45)/C45)</f>
        <v>0.17839696492943063</v>
      </c>
      <c r="W45" s="207">
        <f t="shared" si="41"/>
        <v>8.8551712414155992E-2</v>
      </c>
      <c r="X45" s="207">
        <f t="shared" si="41"/>
        <v>0.2903819545596158</v>
      </c>
      <c r="Y45" s="207">
        <f t="shared" si="41"/>
        <v>0.66211383209279862</v>
      </c>
      <c r="Z45" s="207">
        <f t="shared" si="41"/>
        <v>0.15867377066918642</v>
      </c>
      <c r="AA45" s="207">
        <f t="shared" si="41"/>
        <v>0.37102288494279345</v>
      </c>
      <c r="AB45" s="240"/>
      <c r="AC45" s="46">
        <f t="shared" ref="AC45:AH49" si="42">O45-C45</f>
        <v>2789986.5399999991</v>
      </c>
      <c r="AD45" s="72">
        <f t="shared" si="42"/>
        <v>1440541.3399999999</v>
      </c>
      <c r="AE45" s="73">
        <f t="shared" si="42"/>
        <v>3496810.8900000006</v>
      </c>
      <c r="AF45" s="73">
        <f t="shared" si="42"/>
        <v>5883777.9399999995</v>
      </c>
      <c r="AG45" s="73">
        <f t="shared" si="42"/>
        <v>1529007.3699999992</v>
      </c>
      <c r="AH45" s="73">
        <f t="shared" si="42"/>
        <v>4170334.24</v>
      </c>
      <c r="AI45" s="47"/>
    </row>
    <row r="46" spans="1:35" s="41" customFormat="1" x14ac:dyDescent="0.2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45">
        <f>'NECO-ELECTRIC'!U46+'NECO-GAS'!U46</f>
        <v>2188890</v>
      </c>
      <c r="V46" s="207">
        <f t="shared" si="41"/>
        <v>-0.24288745567444564</v>
      </c>
      <c r="W46" s="207">
        <f t="shared" si="41"/>
        <v>-0.30598743539642392</v>
      </c>
      <c r="X46" s="207">
        <f t="shared" si="41"/>
        <v>-0.16262348778402544</v>
      </c>
      <c r="Y46" s="207">
        <f t="shared" si="41"/>
        <v>0.1495529440635924</v>
      </c>
      <c r="Z46" s="207">
        <f t="shared" si="41"/>
        <v>-0.10120019773305688</v>
      </c>
      <c r="AA46" s="207">
        <f t="shared" si="41"/>
        <v>7.6200213566835845E-2</v>
      </c>
      <c r="AB46" s="240"/>
      <c r="AC46" s="46">
        <f t="shared" si="42"/>
        <v>-840402.69</v>
      </c>
      <c r="AD46" s="72">
        <f t="shared" si="42"/>
        <v>-1033393.4500000002</v>
      </c>
      <c r="AE46" s="73">
        <f t="shared" si="42"/>
        <v>-404988.50999999978</v>
      </c>
      <c r="AF46" s="73">
        <f t="shared" si="42"/>
        <v>260145.73999999976</v>
      </c>
      <c r="AG46" s="73">
        <f t="shared" si="42"/>
        <v>-173808</v>
      </c>
      <c r="AH46" s="73">
        <f t="shared" si="42"/>
        <v>139010.62999999989</v>
      </c>
      <c r="AI46" s="47"/>
    </row>
    <row r="47" spans="1:35" s="41" customFormat="1" x14ac:dyDescent="0.2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45">
        <f>'NECO-ELECTRIC'!U47+'NECO-GAS'!U47</f>
        <v>2304853</v>
      </c>
      <c r="V47" s="207">
        <f t="shared" si="41"/>
        <v>0.31374979635497441</v>
      </c>
      <c r="W47" s="207">
        <f t="shared" si="41"/>
        <v>0.43165377921234005</v>
      </c>
      <c r="X47" s="207">
        <f t="shared" si="41"/>
        <v>0.22298781202934673</v>
      </c>
      <c r="Y47" s="207">
        <f t="shared" si="41"/>
        <v>0.46423142058346256</v>
      </c>
      <c r="Z47" s="207">
        <f t="shared" si="41"/>
        <v>-2.7679815470267523E-2</v>
      </c>
      <c r="AA47" s="207">
        <f t="shared" si="41"/>
        <v>0.23674527977937426</v>
      </c>
      <c r="AB47" s="240"/>
      <c r="AC47" s="46">
        <f t="shared" si="42"/>
        <v>726291.13000000035</v>
      </c>
      <c r="AD47" s="72">
        <f t="shared" si="42"/>
        <v>1098819.4100000001</v>
      </c>
      <c r="AE47" s="73">
        <f t="shared" si="42"/>
        <v>426368.25</v>
      </c>
      <c r="AF47" s="73">
        <f t="shared" si="42"/>
        <v>615498.62000000011</v>
      </c>
      <c r="AG47" s="73">
        <f t="shared" si="42"/>
        <v>-47483.89000000013</v>
      </c>
      <c r="AH47" s="73">
        <f t="shared" si="42"/>
        <v>383847.35000000009</v>
      </c>
      <c r="AI47" s="47"/>
    </row>
    <row r="48" spans="1:35" s="41" customFormat="1" x14ac:dyDescent="0.2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45">
        <f>'NECO-ELECTRIC'!U48+'NECO-GAS'!U48</f>
        <v>2400857</v>
      </c>
      <c r="V48" s="207">
        <f t="shared" si="41"/>
        <v>0.13945190258133058</v>
      </c>
      <c r="W48" s="207">
        <f t="shared" si="41"/>
        <v>0.50264126954910604</v>
      </c>
      <c r="X48" s="207">
        <f t="shared" si="41"/>
        <v>0.37346959643396832</v>
      </c>
      <c r="Y48" s="207">
        <f t="shared" si="41"/>
        <v>0.54833517971123513</v>
      </c>
      <c r="Z48" s="207">
        <f t="shared" si="41"/>
        <v>3.3297566537813322E-2</v>
      </c>
      <c r="AA48" s="207">
        <f t="shared" si="41"/>
        <v>0.32156560312467142</v>
      </c>
      <c r="AB48" s="240"/>
      <c r="AC48" s="46">
        <f t="shared" si="42"/>
        <v>396105.67000000039</v>
      </c>
      <c r="AD48" s="72">
        <f t="shared" si="42"/>
        <v>1574038.15</v>
      </c>
      <c r="AE48" s="73">
        <f t="shared" si="42"/>
        <v>811494.66000000015</v>
      </c>
      <c r="AF48" s="73">
        <f t="shared" si="42"/>
        <v>941195.26</v>
      </c>
      <c r="AG48" s="73">
        <f t="shared" si="42"/>
        <v>75881.25</v>
      </c>
      <c r="AH48" s="73">
        <f t="shared" si="42"/>
        <v>578290.30000000005</v>
      </c>
      <c r="AI48" s="47"/>
    </row>
    <row r="49" spans="1:35" s="41" customFormat="1" x14ac:dyDescent="0.2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45">
        <f>'NECO-ELECTRIC'!U49+'NECO-GAS'!U49</f>
        <v>3154365</v>
      </c>
      <c r="V49" s="207">
        <f t="shared" si="41"/>
        <v>0.49895342474953591</v>
      </c>
      <c r="W49" s="207">
        <f t="shared" si="41"/>
        <v>0.16622247188980349</v>
      </c>
      <c r="X49" s="207">
        <f t="shared" si="41"/>
        <v>0.24231873434604936</v>
      </c>
      <c r="Y49" s="207">
        <f t="shared" si="41"/>
        <v>0.81862865603742574</v>
      </c>
      <c r="Z49" s="207">
        <f t="shared" si="41"/>
        <v>0.63576058890933851</v>
      </c>
      <c r="AA49" s="207">
        <f t="shared" si="41"/>
        <v>1.3251932116931102</v>
      </c>
      <c r="AB49" s="240"/>
      <c r="AC49" s="46">
        <f t="shared" si="42"/>
        <v>1089418.5300000003</v>
      </c>
      <c r="AD49" s="72">
        <f t="shared" si="42"/>
        <v>463308.49000000022</v>
      </c>
      <c r="AE49" s="73">
        <f t="shared" si="42"/>
        <v>465376.42000000016</v>
      </c>
      <c r="AF49" s="73">
        <f t="shared" si="42"/>
        <v>1156022.6500000001</v>
      </c>
      <c r="AG49" s="73">
        <f t="shared" si="42"/>
        <v>1316383.77</v>
      </c>
      <c r="AH49" s="73">
        <f t="shared" si="42"/>
        <v>1499306.73</v>
      </c>
      <c r="AI49" s="47"/>
    </row>
    <row r="50" spans="1:35" s="150" customFormat="1" x14ac:dyDescent="0.25">
      <c r="A50" s="173"/>
      <c r="B50" s="42" t="s">
        <v>35</v>
      </c>
      <c r="C50" s="164">
        <f>SUM(C45:C49)</f>
        <v>26437981.259999998</v>
      </c>
      <c r="D50" s="165">
        <f t="shared" ref="D50:AE64" si="43">SUM(D45:D49)</f>
        <v>28109456.060000002</v>
      </c>
      <c r="E50" s="165">
        <f t="shared" si="43"/>
        <v>20537889.289999999</v>
      </c>
      <c r="F50" s="165">
        <f t="shared" si="43"/>
        <v>15080292.789999999</v>
      </c>
      <c r="G50" s="165">
        <f t="shared" si="43"/>
        <v>17418554.5</v>
      </c>
      <c r="H50" s="165">
        <f t="shared" si="43"/>
        <v>17615478.75</v>
      </c>
      <c r="I50" s="165">
        <f t="shared" si="43"/>
        <v>21374548.800000001</v>
      </c>
      <c r="J50" s="165">
        <f t="shared" si="43"/>
        <v>17388089.820000004</v>
      </c>
      <c r="K50" s="165">
        <f t="shared" si="43"/>
        <v>18220847.879999999</v>
      </c>
      <c r="L50" s="165">
        <f t="shared" si="43"/>
        <v>19340889.769999996</v>
      </c>
      <c r="M50" s="165">
        <f t="shared" si="43"/>
        <v>22649465.159999996</v>
      </c>
      <c r="N50" s="166">
        <f t="shared" si="43"/>
        <v>28429080.210000001</v>
      </c>
      <c r="O50" s="164">
        <f t="shared" si="43"/>
        <v>30599380.440000001</v>
      </c>
      <c r="P50" s="165">
        <f t="shared" ref="P50:R50" si="44">SUM(P45:P49)</f>
        <v>31652770</v>
      </c>
      <c r="Q50" s="165">
        <f t="shared" si="44"/>
        <v>25332951</v>
      </c>
      <c r="R50" s="165">
        <f t="shared" si="44"/>
        <v>23936933</v>
      </c>
      <c r="S50" s="165">
        <f t="shared" ref="S50:T50" si="45">SUM(S45:S49)</f>
        <v>20118535</v>
      </c>
      <c r="T50" s="165">
        <f t="shared" si="45"/>
        <v>24386268</v>
      </c>
      <c r="U50" s="166">
        <f t="shared" ref="U50" si="46">SUM(U45:U49)</f>
        <v>27536644</v>
      </c>
      <c r="V50" s="241">
        <f t="shared" si="41"/>
        <v>0.15740230462664317</v>
      </c>
      <c r="W50" s="242">
        <f t="shared" si="41"/>
        <v>0.12605416242977976</v>
      </c>
      <c r="X50" s="243">
        <f t="shared" si="41"/>
        <v>0.23347392919946941</v>
      </c>
      <c r="Y50" s="243">
        <f t="shared" si="41"/>
        <v>0.58729895588452974</v>
      </c>
      <c r="Z50" s="243">
        <f t="shared" si="41"/>
        <v>0.15500600236374379</v>
      </c>
      <c r="AA50" s="243">
        <f t="shared" si="41"/>
        <v>0.38436589468225496</v>
      </c>
      <c r="AB50" s="244"/>
      <c r="AC50" s="48">
        <f t="shared" si="43"/>
        <v>4161399.18</v>
      </c>
      <c r="AD50" s="167">
        <f t="shared" si="43"/>
        <v>3543313.94</v>
      </c>
      <c r="AE50" s="168">
        <f t="shared" si="43"/>
        <v>4795061.7100000009</v>
      </c>
      <c r="AF50" s="168">
        <f t="shared" ref="AF50:AG50" si="47">SUM(AF45:AF49)</f>
        <v>8856640.209999999</v>
      </c>
      <c r="AG50" s="168">
        <f t="shared" si="47"/>
        <v>2699980.4999999991</v>
      </c>
      <c r="AH50" s="168">
        <f t="shared" ref="AH50" si="48">SUM(AH45:AH49)</f>
        <v>6770789.25</v>
      </c>
      <c r="AI50" s="169"/>
    </row>
    <row r="51" spans="1:35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2"/>
      <c r="V51" s="245"/>
      <c r="W51" s="246"/>
      <c r="X51" s="247"/>
      <c r="Y51" s="247"/>
      <c r="Z51" s="247"/>
      <c r="AA51" s="247"/>
      <c r="AB51" s="248"/>
      <c r="AC51" s="53"/>
      <c r="AD51" s="54"/>
      <c r="AE51" s="55"/>
      <c r="AF51" s="55"/>
      <c r="AG51" s="55"/>
      <c r="AH51" s="55"/>
      <c r="AI51" s="56"/>
    </row>
    <row r="52" spans="1:35" s="41" customFormat="1" x14ac:dyDescent="0.2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45">
        <f>'NECO-ELECTRIC'!U52+'NECO-GAS'!U52</f>
        <v>7187853</v>
      </c>
      <c r="V52" s="207">
        <f t="shared" ref="V52:AA57" si="49">IF(ISERROR((O52-C52)/C52)=TRUE,0,(O52-C52)/C52)</f>
        <v>0.54623690188001672</v>
      </c>
      <c r="W52" s="207">
        <f t="shared" si="49"/>
        <v>0.5150245086908245</v>
      </c>
      <c r="X52" s="207">
        <f t="shared" si="49"/>
        <v>0.42138256895704468</v>
      </c>
      <c r="Y52" s="207">
        <f t="shared" si="49"/>
        <v>0.70375238038205956</v>
      </c>
      <c r="Z52" s="207">
        <f t="shared" si="49"/>
        <v>0.89402243046401964</v>
      </c>
      <c r="AA52" s="207">
        <f t="shared" si="49"/>
        <v>0.66645615369120292</v>
      </c>
      <c r="AB52" s="240"/>
      <c r="AC52" s="46">
        <f t="shared" ref="AC52:AH56" si="50">O52-C52</f>
        <v>3812624</v>
      </c>
      <c r="AD52" s="72">
        <f t="shared" si="50"/>
        <v>4066840.0300000003</v>
      </c>
      <c r="AE52" s="73">
        <f t="shared" si="50"/>
        <v>3351539.41</v>
      </c>
      <c r="AF52" s="73">
        <f t="shared" si="50"/>
        <v>4291117.6899999995</v>
      </c>
      <c r="AG52" s="73">
        <f t="shared" si="50"/>
        <v>4086746.6799999997</v>
      </c>
      <c r="AH52" s="73">
        <f t="shared" si="50"/>
        <v>2857142.51</v>
      </c>
      <c r="AI52" s="47"/>
    </row>
    <row r="53" spans="1:35" s="41" customFormat="1" x14ac:dyDescent="0.2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45">
        <f>'NECO-ELECTRIC'!U53+'NECO-GAS'!U53</f>
        <v>1292283</v>
      </c>
      <c r="V53" s="207">
        <f t="shared" si="49"/>
        <v>-8.3178263353793677E-2</v>
      </c>
      <c r="W53" s="207">
        <f t="shared" si="49"/>
        <v>-0.21567419003083974</v>
      </c>
      <c r="X53" s="207">
        <f t="shared" si="49"/>
        <v>-0.21886565037859701</v>
      </c>
      <c r="Y53" s="207">
        <f t="shared" si="49"/>
        <v>6.0901687058075417E-3</v>
      </c>
      <c r="Z53" s="207">
        <f t="shared" si="49"/>
        <v>0.19552904744814231</v>
      </c>
      <c r="AA53" s="207">
        <f t="shared" si="49"/>
        <v>7.3299280136912406E-2</v>
      </c>
      <c r="AB53" s="240"/>
      <c r="AC53" s="46">
        <f t="shared" si="50"/>
        <v>-219689.08999999985</v>
      </c>
      <c r="AD53" s="72">
        <f t="shared" si="50"/>
        <v>-610234.48</v>
      </c>
      <c r="AE53" s="73">
        <f t="shared" si="50"/>
        <v>-552795.41000000015</v>
      </c>
      <c r="AF53" s="73">
        <f t="shared" si="50"/>
        <v>11147.430000000168</v>
      </c>
      <c r="AG53" s="73">
        <f t="shared" si="50"/>
        <v>264794.35999999987</v>
      </c>
      <c r="AH53" s="73">
        <f t="shared" si="50"/>
        <v>89850.239999999991</v>
      </c>
      <c r="AI53" s="47"/>
    </row>
    <row r="54" spans="1:35" s="41" customFormat="1" x14ac:dyDescent="0.2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45">
        <f>'NECO-ELECTRIC'!U54+'NECO-GAS'!U54</f>
        <v>853757</v>
      </c>
      <c r="V54" s="207">
        <f t="shared" si="49"/>
        <v>0.65391145841376408</v>
      </c>
      <c r="W54" s="207">
        <f t="shared" si="49"/>
        <v>1.4010615529670887</v>
      </c>
      <c r="X54" s="207">
        <f t="shared" si="49"/>
        <v>1.0803564277232509</v>
      </c>
      <c r="Y54" s="207">
        <f t="shared" si="49"/>
        <v>1.0155620488788772</v>
      </c>
      <c r="Z54" s="207">
        <f t="shared" si="49"/>
        <v>1.0547825648303306</v>
      </c>
      <c r="AA54" s="207">
        <f t="shared" si="49"/>
        <v>0.63996260245117698</v>
      </c>
      <c r="AB54" s="240"/>
      <c r="AC54" s="46">
        <f t="shared" si="50"/>
        <v>445886.51</v>
      </c>
      <c r="AD54" s="72">
        <f t="shared" si="50"/>
        <v>1047949.6699999999</v>
      </c>
      <c r="AE54" s="73">
        <f t="shared" si="50"/>
        <v>887404.37</v>
      </c>
      <c r="AF54" s="73">
        <f t="shared" si="50"/>
        <v>635756.03</v>
      </c>
      <c r="AG54" s="73">
        <f t="shared" si="50"/>
        <v>505173.68</v>
      </c>
      <c r="AH54" s="73">
        <f t="shared" si="50"/>
        <v>329544.16000000003</v>
      </c>
      <c r="AI54" s="47"/>
    </row>
    <row r="55" spans="1:35" s="41" customFormat="1" x14ac:dyDescent="0.2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45">
        <f>'NECO-ELECTRIC'!U55+'NECO-GAS'!U55</f>
        <v>855094</v>
      </c>
      <c r="V55" s="207">
        <f t="shared" si="49"/>
        <v>0.5818487578376994</v>
      </c>
      <c r="W55" s="207">
        <f t="shared" si="49"/>
        <v>1.2656189987925301</v>
      </c>
      <c r="X55" s="207">
        <f t="shared" si="49"/>
        <v>1.0084355456194316</v>
      </c>
      <c r="Y55" s="207">
        <f t="shared" si="49"/>
        <v>1.3505577418380426</v>
      </c>
      <c r="Z55" s="207">
        <f t="shared" si="49"/>
        <v>1.0607522217065621</v>
      </c>
      <c r="AA55" s="207">
        <f t="shared" si="49"/>
        <v>0.70476463068357986</v>
      </c>
      <c r="AB55" s="240"/>
      <c r="AC55" s="46">
        <f t="shared" si="50"/>
        <v>334391.21000000008</v>
      </c>
      <c r="AD55" s="72">
        <f t="shared" si="50"/>
        <v>938478.56</v>
      </c>
      <c r="AE55" s="73">
        <f t="shared" si="50"/>
        <v>794072.2</v>
      </c>
      <c r="AF55" s="73">
        <f t="shared" si="50"/>
        <v>711030.92999999993</v>
      </c>
      <c r="AG55" s="73">
        <f t="shared" si="50"/>
        <v>523000.33999999997</v>
      </c>
      <c r="AH55" s="73">
        <f t="shared" si="50"/>
        <v>360850.45</v>
      </c>
      <c r="AI55" s="47"/>
    </row>
    <row r="56" spans="1:35" s="41" customFormat="1" x14ac:dyDescent="0.2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45">
        <f>'NECO-ELECTRIC'!U56+'NECO-GAS'!U56</f>
        <v>912689</v>
      </c>
      <c r="V56" s="207">
        <f t="shared" si="49"/>
        <v>0.54980170053725019</v>
      </c>
      <c r="W56" s="207">
        <f t="shared" si="49"/>
        <v>1.0561276098250105</v>
      </c>
      <c r="X56" s="207">
        <f t="shared" si="49"/>
        <v>0.31732174310406347</v>
      </c>
      <c r="Y56" s="207">
        <f t="shared" si="49"/>
        <v>1.0033796369629999</v>
      </c>
      <c r="Z56" s="207">
        <f t="shared" si="49"/>
        <v>3.2084643074389292</v>
      </c>
      <c r="AA56" s="207">
        <f t="shared" si="49"/>
        <v>3.4265819493646203</v>
      </c>
      <c r="AB56" s="240"/>
      <c r="AC56" s="46">
        <f t="shared" si="50"/>
        <v>256631.65999999997</v>
      </c>
      <c r="AD56" s="72">
        <f t="shared" si="50"/>
        <v>535212.87</v>
      </c>
      <c r="AE56" s="73">
        <f t="shared" si="50"/>
        <v>189906.68999999994</v>
      </c>
      <c r="AF56" s="73">
        <f t="shared" si="50"/>
        <v>318622.09999999998</v>
      </c>
      <c r="AG56" s="73">
        <f t="shared" si="50"/>
        <v>968251.61</v>
      </c>
      <c r="AH56" s="73">
        <f t="shared" si="50"/>
        <v>1054325</v>
      </c>
      <c r="AI56" s="47"/>
    </row>
    <row r="57" spans="1:35" s="150" customFormat="1" x14ac:dyDescent="0.25">
      <c r="A57" s="173"/>
      <c r="B57" s="42" t="s">
        <v>35</v>
      </c>
      <c r="C57" s="164">
        <f>SUM(C52:C56)</f>
        <v>11344335.270000001</v>
      </c>
      <c r="D57" s="165">
        <f t="shared" ref="D57:AE57" si="51">SUM(D52:D56)</f>
        <v>12722083.35</v>
      </c>
      <c r="E57" s="165">
        <f t="shared" si="51"/>
        <v>12686699.740000002</v>
      </c>
      <c r="F57" s="165">
        <f t="shared" si="51"/>
        <v>9397914.8200000022</v>
      </c>
      <c r="G57" s="165">
        <f t="shared" si="51"/>
        <v>7199199.330000001</v>
      </c>
      <c r="H57" s="165">
        <f t="shared" si="51"/>
        <v>6847515.6399999997</v>
      </c>
      <c r="I57" s="165">
        <f t="shared" si="51"/>
        <v>7349681.2199999997</v>
      </c>
      <c r="J57" s="165">
        <f t="shared" si="51"/>
        <v>8946995.3900000006</v>
      </c>
      <c r="K57" s="165">
        <f t="shared" si="51"/>
        <v>8809555.1799999997</v>
      </c>
      <c r="L57" s="165">
        <f t="shared" si="51"/>
        <v>8313240.5900000008</v>
      </c>
      <c r="M57" s="165">
        <f t="shared" si="51"/>
        <v>10405412.34</v>
      </c>
      <c r="N57" s="166">
        <f t="shared" si="51"/>
        <v>12049033.170000002</v>
      </c>
      <c r="O57" s="164">
        <f t="shared" si="51"/>
        <v>15974179.560000002</v>
      </c>
      <c r="P57" s="165">
        <f t="shared" ref="P57:R57" si="52">SUM(P52:P56)</f>
        <v>18700330</v>
      </c>
      <c r="Q57" s="165">
        <f t="shared" si="52"/>
        <v>17356827</v>
      </c>
      <c r="R57" s="165">
        <f t="shared" si="52"/>
        <v>15365589</v>
      </c>
      <c r="S57" s="165">
        <f t="shared" ref="S57:T57" si="53">SUM(S52:S56)</f>
        <v>13547166</v>
      </c>
      <c r="T57" s="165">
        <f t="shared" si="53"/>
        <v>11539228</v>
      </c>
      <c r="U57" s="166">
        <f t="shared" ref="U57" si="54">SUM(U52:U56)</f>
        <v>11101676</v>
      </c>
      <c r="V57" s="241">
        <f t="shared" si="49"/>
        <v>0.40811948693402822</v>
      </c>
      <c r="W57" s="242">
        <f t="shared" si="49"/>
        <v>0.46991097963526551</v>
      </c>
      <c r="X57" s="243">
        <f t="shared" si="49"/>
        <v>0.36811206662955176</v>
      </c>
      <c r="Y57" s="243">
        <f t="shared" si="49"/>
        <v>0.63499981584212706</v>
      </c>
      <c r="Z57" s="243">
        <f t="shared" si="49"/>
        <v>0.88176009289633017</v>
      </c>
      <c r="AA57" s="243">
        <f t="shared" si="49"/>
        <v>0.68517001006806033</v>
      </c>
      <c r="AB57" s="244"/>
      <c r="AC57" s="48">
        <f t="shared" si="43"/>
        <v>4629844.29</v>
      </c>
      <c r="AD57" s="167">
        <f t="shared" si="51"/>
        <v>5978246.6500000013</v>
      </c>
      <c r="AE57" s="168">
        <f t="shared" si="51"/>
        <v>4670127.26</v>
      </c>
      <c r="AF57" s="168">
        <f t="shared" ref="AF57:AG57" si="55">SUM(AF52:AF56)</f>
        <v>5967674.1799999988</v>
      </c>
      <c r="AG57" s="168">
        <f t="shared" si="55"/>
        <v>6347966.669999999</v>
      </c>
      <c r="AH57" s="168">
        <f t="shared" ref="AH57" si="56">SUM(AH52:AH56)</f>
        <v>4691712.3600000003</v>
      </c>
      <c r="AI57" s="169"/>
    </row>
    <row r="58" spans="1:35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2"/>
      <c r="V58" s="245"/>
      <c r="W58" s="246"/>
      <c r="X58" s="247"/>
      <c r="Y58" s="247"/>
      <c r="Z58" s="247"/>
      <c r="AA58" s="247"/>
      <c r="AB58" s="248"/>
      <c r="AC58" s="53"/>
      <c r="AD58" s="54"/>
      <c r="AE58" s="55"/>
      <c r="AF58" s="55"/>
      <c r="AG58" s="55"/>
      <c r="AH58" s="55"/>
      <c r="AI58" s="56"/>
    </row>
    <row r="59" spans="1:35" s="41" customFormat="1" x14ac:dyDescent="0.2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45">
        <f>'NECO-ELECTRIC'!U59+'NECO-GAS'!U59</f>
        <v>54396550</v>
      </c>
      <c r="V59" s="207">
        <f t="shared" ref="V59:AA64" si="57">IF(ISERROR((O59-C59)/C59)=TRUE,0,(O59-C59)/C59)</f>
        <v>0.77782941814080564</v>
      </c>
      <c r="W59" s="207">
        <f t="shared" si="57"/>
        <v>0.9421943614891205</v>
      </c>
      <c r="X59" s="207">
        <f t="shared" si="57"/>
        <v>1.0936942333402846</v>
      </c>
      <c r="Y59" s="207">
        <f t="shared" si="57"/>
        <v>1.0381486754365952</v>
      </c>
      <c r="Z59" s="207">
        <f t="shared" si="57"/>
        <v>1.1173346029039153</v>
      </c>
      <c r="AA59" s="207">
        <f t="shared" si="57"/>
        <v>1.2627477940012419</v>
      </c>
      <c r="AB59" s="240"/>
      <c r="AC59" s="46">
        <f t="shared" ref="AC59:AH74" si="58">O59-C59</f>
        <v>14266314.82</v>
      </c>
      <c r="AD59" s="72">
        <f t="shared" si="58"/>
        <v>18718798.350000001</v>
      </c>
      <c r="AE59" s="73">
        <f t="shared" si="58"/>
        <v>23062080.829999998</v>
      </c>
      <c r="AF59" s="73">
        <f t="shared" si="58"/>
        <v>24112927.859999999</v>
      </c>
      <c r="AG59" s="73">
        <f t="shared" si="58"/>
        <v>26824584.369999997</v>
      </c>
      <c r="AH59" s="73">
        <f t="shared" si="58"/>
        <v>30213762.299999997</v>
      </c>
      <c r="AI59" s="47"/>
    </row>
    <row r="60" spans="1:35" s="41" customFormat="1" x14ac:dyDescent="0.2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45">
        <f>'NECO-ELECTRIC'!U60+'NECO-GAS'!U60</f>
        <v>18145027</v>
      </c>
      <c r="V60" s="207">
        <f t="shared" si="57"/>
        <v>0.22908283719901587</v>
      </c>
      <c r="W60" s="207">
        <f t="shared" si="57"/>
        <v>0.22306335470898445</v>
      </c>
      <c r="X60" s="207">
        <f t="shared" si="57"/>
        <v>0.26479850387873449</v>
      </c>
      <c r="Y60" s="207">
        <f t="shared" si="57"/>
        <v>0.32622156572219263</v>
      </c>
      <c r="Z60" s="207">
        <f t="shared" si="57"/>
        <v>0.44338655699415597</v>
      </c>
      <c r="AA60" s="207">
        <f t="shared" si="57"/>
        <v>0.43996507700692905</v>
      </c>
      <c r="AB60" s="240"/>
      <c r="AC60" s="46">
        <f t="shared" si="58"/>
        <v>2692725.3500000015</v>
      </c>
      <c r="AD60" s="72">
        <f t="shared" si="58"/>
        <v>2836401.83</v>
      </c>
      <c r="AE60" s="73">
        <f t="shared" si="58"/>
        <v>3368752.6300000008</v>
      </c>
      <c r="AF60" s="73">
        <f t="shared" si="58"/>
        <v>4093674.379999999</v>
      </c>
      <c r="AG60" s="73">
        <f t="shared" si="58"/>
        <v>5531719.3499999996</v>
      </c>
      <c r="AH60" s="73">
        <f t="shared" si="58"/>
        <v>5550301.0800000001</v>
      </c>
      <c r="AI60" s="47"/>
    </row>
    <row r="61" spans="1:35" s="41" customFormat="1" x14ac:dyDescent="0.2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45">
        <f>'NECO-ELECTRIC'!U61+'NECO-GAS'!U61</f>
        <v>4459522</v>
      </c>
      <c r="V61" s="207">
        <f t="shared" si="57"/>
        <v>0.73273040423556868</v>
      </c>
      <c r="W61" s="207">
        <f t="shared" si="57"/>
        <v>1.2219012736586512</v>
      </c>
      <c r="X61" s="207">
        <f t="shared" si="57"/>
        <v>1.7910108818232804</v>
      </c>
      <c r="Y61" s="207">
        <f t="shared" si="57"/>
        <v>2.1165508622584857</v>
      </c>
      <c r="Z61" s="207">
        <f t="shared" si="57"/>
        <v>2.3199142012566973</v>
      </c>
      <c r="AA61" s="207">
        <f t="shared" si="57"/>
        <v>2.5640090796965591</v>
      </c>
      <c r="AB61" s="240"/>
      <c r="AC61" s="46">
        <f t="shared" si="58"/>
        <v>824517.08000000007</v>
      </c>
      <c r="AD61" s="72">
        <f t="shared" si="58"/>
        <v>1483098.8</v>
      </c>
      <c r="AE61" s="73">
        <f t="shared" si="58"/>
        <v>2339392.48</v>
      </c>
      <c r="AF61" s="73">
        <f t="shared" si="58"/>
        <v>2789482.26</v>
      </c>
      <c r="AG61" s="73">
        <f t="shared" si="58"/>
        <v>3088710.87</v>
      </c>
      <c r="AH61" s="73">
        <f t="shared" si="58"/>
        <v>3276642.02</v>
      </c>
      <c r="AI61" s="47"/>
    </row>
    <row r="62" spans="1:35" s="41" customFormat="1" x14ac:dyDescent="0.2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45">
        <f>'NECO-ELECTRIC'!U62+'NECO-GAS'!U62</f>
        <v>2952837</v>
      </c>
      <c r="V62" s="207">
        <f t="shared" si="57"/>
        <v>0.38619923760509095</v>
      </c>
      <c r="W62" s="207">
        <f t="shared" si="57"/>
        <v>1.1099792583770045</v>
      </c>
      <c r="X62" s="207">
        <f t="shared" si="57"/>
        <v>1.9788124902616875</v>
      </c>
      <c r="Y62" s="207">
        <f t="shared" si="57"/>
        <v>2.3073724329305523</v>
      </c>
      <c r="Z62" s="207">
        <f t="shared" si="57"/>
        <v>2.2776256456309234</v>
      </c>
      <c r="AA62" s="207">
        <f t="shared" si="57"/>
        <v>2.2766896761706978</v>
      </c>
      <c r="AB62" s="240"/>
      <c r="AC62" s="46">
        <f t="shared" si="58"/>
        <v>325822.82999999996</v>
      </c>
      <c r="AD62" s="72">
        <f t="shared" si="58"/>
        <v>922767.97</v>
      </c>
      <c r="AE62" s="73">
        <f t="shared" si="58"/>
        <v>1688708.23</v>
      </c>
      <c r="AF62" s="73">
        <f t="shared" si="58"/>
        <v>2030239.56</v>
      </c>
      <c r="AG62" s="73">
        <f t="shared" si="58"/>
        <v>2129077.58</v>
      </c>
      <c r="AH62" s="73">
        <f t="shared" si="58"/>
        <v>2085902.33</v>
      </c>
      <c r="AI62" s="47"/>
    </row>
    <row r="63" spans="1:35" s="41" customFormat="1" x14ac:dyDescent="0.2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45">
        <f>'NECO-ELECTRIC'!U63+'NECO-GAS'!U63</f>
        <v>1701438</v>
      </c>
      <c r="V63" s="207">
        <f t="shared" si="57"/>
        <v>0.38652151523915385</v>
      </c>
      <c r="W63" s="207">
        <f t="shared" si="57"/>
        <v>0.52651432064582249</v>
      </c>
      <c r="X63" s="207">
        <f t="shared" si="57"/>
        <v>0.65400205507226172</v>
      </c>
      <c r="Y63" s="207">
        <f t="shared" si="57"/>
        <v>1.7160618792552853</v>
      </c>
      <c r="Z63" s="207">
        <f t="shared" si="57"/>
        <v>1.8148098213460919</v>
      </c>
      <c r="AA63" s="207">
        <f t="shared" si="57"/>
        <v>1.7390326714673836</v>
      </c>
      <c r="AB63" s="240"/>
      <c r="AC63" s="46">
        <f t="shared" si="58"/>
        <v>90747.560000000056</v>
      </c>
      <c r="AD63" s="72">
        <f t="shared" si="58"/>
        <v>146421</v>
      </c>
      <c r="AE63" s="73">
        <f t="shared" si="58"/>
        <v>242745.57</v>
      </c>
      <c r="AF63" s="73">
        <f t="shared" si="58"/>
        <v>516402.18</v>
      </c>
      <c r="AG63" s="73">
        <f t="shared" si="58"/>
        <v>664416.14</v>
      </c>
      <c r="AH63" s="73">
        <f t="shared" si="58"/>
        <v>826277.01</v>
      </c>
      <c r="AI63" s="47"/>
    </row>
    <row r="64" spans="1:35" s="150" customFormat="1" x14ac:dyDescent="0.25">
      <c r="A64" s="173"/>
      <c r="B64" s="42" t="s">
        <v>35</v>
      </c>
      <c r="C64" s="164">
        <f>SUM(C59:C63)</f>
        <v>32299272.899999999</v>
      </c>
      <c r="D64" s="165">
        <f t="shared" ref="D64:AE64" si="59">SUM(D59:D63)</f>
        <v>34906111.050000004</v>
      </c>
      <c r="E64" s="165">
        <f t="shared" si="59"/>
        <v>36339103.260000005</v>
      </c>
      <c r="F64" s="165">
        <f t="shared" si="59"/>
        <v>38274361.760000005</v>
      </c>
      <c r="G64" s="165">
        <f t="shared" si="59"/>
        <v>39115997.690000005</v>
      </c>
      <c r="H64" s="165">
        <f t="shared" si="59"/>
        <v>39211591.260000005</v>
      </c>
      <c r="I64" s="165">
        <f t="shared" si="59"/>
        <v>39238478.610000007</v>
      </c>
      <c r="J64" s="165">
        <f t="shared" si="59"/>
        <v>39517855.479999997</v>
      </c>
      <c r="K64" s="165">
        <f t="shared" si="59"/>
        <v>42910526.170000002</v>
      </c>
      <c r="L64" s="165">
        <f t="shared" si="59"/>
        <v>44641369.680000007</v>
      </c>
      <c r="M64" s="165">
        <f t="shared" si="59"/>
        <v>46815225.550000012</v>
      </c>
      <c r="N64" s="166">
        <f t="shared" si="59"/>
        <v>46761688.289999999</v>
      </c>
      <c r="O64" s="164">
        <f t="shared" si="59"/>
        <v>50499400.539999999</v>
      </c>
      <c r="P64" s="165">
        <f t="shared" ref="P64:R64" si="60">SUM(P59:P63)</f>
        <v>59013599</v>
      </c>
      <c r="Q64" s="165">
        <f t="shared" si="60"/>
        <v>67040783</v>
      </c>
      <c r="R64" s="165">
        <f t="shared" si="60"/>
        <v>71817088</v>
      </c>
      <c r="S64" s="165">
        <f t="shared" ref="S64:T64" si="61">SUM(S59:S63)</f>
        <v>77354506</v>
      </c>
      <c r="T64" s="165">
        <f t="shared" si="61"/>
        <v>81164476</v>
      </c>
      <c r="U64" s="166">
        <f t="shared" ref="U64" si="62">SUM(U59:U63)</f>
        <v>81655374</v>
      </c>
      <c r="V64" s="241">
        <f t="shared" si="57"/>
        <v>0.56348412846160389</v>
      </c>
      <c r="W64" s="242">
        <f t="shared" si="57"/>
        <v>0.69063803514141375</v>
      </c>
      <c r="X64" s="243">
        <f t="shared" si="57"/>
        <v>0.8448661905698327</v>
      </c>
      <c r="Y64" s="243">
        <f t="shared" si="57"/>
        <v>0.87637584789343304</v>
      </c>
      <c r="Z64" s="243">
        <f t="shared" si="57"/>
        <v>0.97756699478933806</v>
      </c>
      <c r="AA64" s="243">
        <f t="shared" si="57"/>
        <v>1.0699102839724945</v>
      </c>
      <c r="AB64" s="244"/>
      <c r="AC64" s="48">
        <f t="shared" si="43"/>
        <v>18200127.639999997</v>
      </c>
      <c r="AD64" s="167">
        <f t="shared" si="59"/>
        <v>24107487.949999999</v>
      </c>
      <c r="AE64" s="168">
        <f t="shared" si="59"/>
        <v>30701679.740000002</v>
      </c>
      <c r="AF64" s="168">
        <f t="shared" ref="AF64:AG64" si="63">SUM(AF59:AF63)</f>
        <v>33542726.239999998</v>
      </c>
      <c r="AG64" s="168">
        <f t="shared" si="63"/>
        <v>38238508.309999995</v>
      </c>
      <c r="AH64" s="168">
        <f t="shared" ref="AH64" si="64">SUM(AH59:AH63)</f>
        <v>41952884.739999995</v>
      </c>
      <c r="AI64" s="169"/>
    </row>
    <row r="65" spans="1:35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2"/>
      <c r="V65" s="245"/>
      <c r="W65" s="246"/>
      <c r="X65" s="247"/>
      <c r="Y65" s="247"/>
      <c r="Z65" s="247"/>
      <c r="AA65" s="247"/>
      <c r="AB65" s="248"/>
      <c r="AC65" s="53"/>
      <c r="AD65" s="54"/>
      <c r="AE65" s="55"/>
      <c r="AF65" s="55"/>
      <c r="AG65" s="55"/>
      <c r="AH65" s="55"/>
      <c r="AI65" s="56"/>
    </row>
    <row r="66" spans="1:35" s="41" customFormat="1" x14ac:dyDescent="0.2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45">
        <f>'NECO-ELECTRIC'!U66+'NECO-GAS'!U66</f>
        <v>79072083</v>
      </c>
      <c r="V66" s="207">
        <f t="shared" ref="V66:AA71" si="65">IF(ISERROR((O66-C66)/C66)=TRUE,0,(O66-C66)/C66)</f>
        <v>0.5094928787059686</v>
      </c>
      <c r="W66" s="207">
        <f t="shared" si="65"/>
        <v>0.55020193109635096</v>
      </c>
      <c r="X66" s="207">
        <f t="shared" si="65"/>
        <v>0.72806324786421373</v>
      </c>
      <c r="Y66" s="207">
        <f t="shared" si="65"/>
        <v>0.89733587727305353</v>
      </c>
      <c r="Z66" s="207">
        <f t="shared" si="65"/>
        <v>0.84888983891917602</v>
      </c>
      <c r="AA66" s="207">
        <f t="shared" si="65"/>
        <v>0.9439114993589921</v>
      </c>
      <c r="AB66" s="240"/>
      <c r="AC66" s="46">
        <f t="shared" ref="AC66:AH70" si="66">O66-C66</f>
        <v>20868925.360000007</v>
      </c>
      <c r="AD66" s="72">
        <f t="shared" si="66"/>
        <v>24226180.719999999</v>
      </c>
      <c r="AE66" s="73">
        <f t="shared" si="66"/>
        <v>29910431.130000003</v>
      </c>
      <c r="AF66" s="73">
        <f t="shared" si="66"/>
        <v>34287823.489999995</v>
      </c>
      <c r="AG66" s="73">
        <f t="shared" si="66"/>
        <v>32440338.420000002</v>
      </c>
      <c r="AH66" s="73">
        <f t="shared" si="66"/>
        <v>37241239.049999997</v>
      </c>
      <c r="AI66" s="47"/>
    </row>
    <row r="67" spans="1:35" s="41" customFormat="1" x14ac:dyDescent="0.2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45">
        <f>'NECO-ELECTRIC'!U67+'NECO-GAS'!U67</f>
        <v>21626200</v>
      </c>
      <c r="V67" s="207">
        <f t="shared" si="65"/>
        <v>9.1435340455292752E-2</v>
      </c>
      <c r="W67" s="207">
        <f t="shared" si="65"/>
        <v>6.3035251055087047E-2</v>
      </c>
      <c r="X67" s="207">
        <f t="shared" si="65"/>
        <v>0.13592106304208867</v>
      </c>
      <c r="Y67" s="207">
        <f t="shared" si="65"/>
        <v>0.27080257126756785</v>
      </c>
      <c r="Z67" s="207">
        <f t="shared" si="65"/>
        <v>0.36164048436791063</v>
      </c>
      <c r="AA67" s="207">
        <f t="shared" si="65"/>
        <v>0.36891236896710433</v>
      </c>
      <c r="AB67" s="240"/>
      <c r="AC67" s="46">
        <f t="shared" si="58"/>
        <v>1632633.5700000003</v>
      </c>
      <c r="AD67" s="72">
        <f t="shared" si="66"/>
        <v>1192774.8999999985</v>
      </c>
      <c r="AE67" s="73">
        <f t="shared" si="66"/>
        <v>2410970.7100000009</v>
      </c>
      <c r="AF67" s="73">
        <f t="shared" si="66"/>
        <v>4364969.5499999989</v>
      </c>
      <c r="AG67" s="73">
        <f t="shared" si="66"/>
        <v>5622705.7100000009</v>
      </c>
      <c r="AH67" s="73">
        <f t="shared" si="66"/>
        <v>5779160.9500000011</v>
      </c>
      <c r="AI67" s="47"/>
    </row>
    <row r="68" spans="1:35" s="41" customFormat="1" x14ac:dyDescent="0.2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45">
        <f>'NECO-ELECTRIC'!U68+'NECO-GAS'!U68</f>
        <v>7618132</v>
      </c>
      <c r="V68" s="207">
        <f t="shared" si="65"/>
        <v>0.48439758694400475</v>
      </c>
      <c r="W68" s="207">
        <f t="shared" si="65"/>
        <v>0.80532460608342782</v>
      </c>
      <c r="X68" s="207">
        <f t="shared" si="65"/>
        <v>0.90432628292085027</v>
      </c>
      <c r="Y68" s="207">
        <f t="shared" si="65"/>
        <v>1.2357764211529167</v>
      </c>
      <c r="Z68" s="207">
        <f t="shared" si="65"/>
        <v>1.0058438769608571</v>
      </c>
      <c r="AA68" s="207">
        <f t="shared" si="65"/>
        <v>1.1686476341921832</v>
      </c>
      <c r="AB68" s="240"/>
      <c r="AC68" s="46">
        <f t="shared" si="58"/>
        <v>1996694.7199999997</v>
      </c>
      <c r="AD68" s="72">
        <f t="shared" si="66"/>
        <v>3629867.88</v>
      </c>
      <c r="AE68" s="73">
        <f t="shared" si="66"/>
        <v>3653166.0999999996</v>
      </c>
      <c r="AF68" s="73">
        <f t="shared" si="66"/>
        <v>4040736.91</v>
      </c>
      <c r="AG68" s="73">
        <f t="shared" si="66"/>
        <v>3546400.66</v>
      </c>
      <c r="AH68" s="73">
        <f t="shared" si="66"/>
        <v>3990033.53</v>
      </c>
      <c r="AI68" s="47"/>
    </row>
    <row r="69" spans="1:35" s="41" customFormat="1" x14ac:dyDescent="0.2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45">
        <f>'NECO-ELECTRIC'!U69+'NECO-GAS'!U69</f>
        <v>6208787</v>
      </c>
      <c r="V69" s="207">
        <f t="shared" si="65"/>
        <v>0.24803129042195626</v>
      </c>
      <c r="W69" s="207">
        <f t="shared" si="65"/>
        <v>0.73022946153614676</v>
      </c>
      <c r="X69" s="207">
        <f t="shared" si="65"/>
        <v>0.86380553569087315</v>
      </c>
      <c r="Y69" s="207">
        <f t="shared" si="65"/>
        <v>1.1792100532074452</v>
      </c>
      <c r="Z69" s="207">
        <f t="shared" si="65"/>
        <v>0.73595210606277917</v>
      </c>
      <c r="AA69" s="207">
        <f t="shared" si="65"/>
        <v>0.93753967985955833</v>
      </c>
      <c r="AB69" s="240"/>
      <c r="AC69" s="46">
        <f t="shared" si="58"/>
        <v>1056319.71</v>
      </c>
      <c r="AD69" s="72">
        <f t="shared" si="66"/>
        <v>3435283.6799999997</v>
      </c>
      <c r="AE69" s="73">
        <f t="shared" si="66"/>
        <v>3294276.09</v>
      </c>
      <c r="AF69" s="73">
        <f t="shared" si="66"/>
        <v>3682465.75</v>
      </c>
      <c r="AG69" s="73">
        <f t="shared" si="66"/>
        <v>2727960.17</v>
      </c>
      <c r="AH69" s="73">
        <f t="shared" si="66"/>
        <v>3025041.08</v>
      </c>
      <c r="AI69" s="47"/>
    </row>
    <row r="70" spans="1:35" s="41" customFormat="1" x14ac:dyDescent="0.2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45">
        <f>'NECO-ELECTRIC'!U70+'NECO-GAS'!U70</f>
        <v>5768493</v>
      </c>
      <c r="V70" s="207">
        <f t="shared" si="65"/>
        <v>0.49803061823412537</v>
      </c>
      <c r="W70" s="207">
        <f t="shared" si="65"/>
        <v>0.32051940666081385</v>
      </c>
      <c r="X70" s="207">
        <f t="shared" si="65"/>
        <v>0.31072040571232279</v>
      </c>
      <c r="Y70" s="207">
        <f t="shared" si="65"/>
        <v>0.98051373615213444</v>
      </c>
      <c r="Z70" s="207">
        <f t="shared" si="65"/>
        <v>1.0769040049568412</v>
      </c>
      <c r="AA70" s="207">
        <f t="shared" si="65"/>
        <v>1.7656902763279367</v>
      </c>
      <c r="AB70" s="240"/>
      <c r="AC70" s="46">
        <f t="shared" si="58"/>
        <v>1436797.75</v>
      </c>
      <c r="AD70" s="72">
        <f t="shared" si="66"/>
        <v>1144941.3599999999</v>
      </c>
      <c r="AE70" s="73">
        <f t="shared" si="66"/>
        <v>898028.6799999997</v>
      </c>
      <c r="AF70" s="73">
        <f t="shared" si="66"/>
        <v>1991047.9300000002</v>
      </c>
      <c r="AG70" s="73">
        <f t="shared" si="66"/>
        <v>2949051.5199999996</v>
      </c>
      <c r="AH70" s="73">
        <f t="shared" si="66"/>
        <v>3379907.74</v>
      </c>
      <c r="AI70" s="47"/>
    </row>
    <row r="71" spans="1:35" s="150" customFormat="1" ht="15.75" thickBot="1" x14ac:dyDescent="0.3">
      <c r="A71" s="173"/>
      <c r="B71" s="57" t="s">
        <v>35</v>
      </c>
      <c r="C71" s="144">
        <f t="shared" ref="C71:R71" si="67">SUM(C66:C70)</f>
        <v>70081589.430000007</v>
      </c>
      <c r="D71" s="145">
        <f t="shared" si="67"/>
        <v>75737650.459999993</v>
      </c>
      <c r="E71" s="145">
        <f t="shared" si="67"/>
        <v>69563692.289999992</v>
      </c>
      <c r="F71" s="145">
        <f t="shared" si="67"/>
        <v>62752569.370000012</v>
      </c>
      <c r="G71" s="145">
        <f t="shared" si="67"/>
        <v>63733751.519999996</v>
      </c>
      <c r="H71" s="145">
        <f t="shared" si="67"/>
        <v>63674585.649999999</v>
      </c>
      <c r="I71" s="145">
        <f t="shared" si="67"/>
        <v>67962708.629999995</v>
      </c>
      <c r="J71" s="145">
        <f t="shared" si="67"/>
        <v>65852940.690000005</v>
      </c>
      <c r="K71" s="145">
        <f t="shared" si="67"/>
        <v>69940929.230000004</v>
      </c>
      <c r="L71" s="145">
        <f t="shared" si="67"/>
        <v>72295500.040000007</v>
      </c>
      <c r="M71" s="145">
        <f t="shared" si="67"/>
        <v>79870103.049999997</v>
      </c>
      <c r="N71" s="146">
        <f t="shared" si="67"/>
        <v>87239801.670000002</v>
      </c>
      <c r="O71" s="144">
        <f t="shared" si="67"/>
        <v>97072960.540000007</v>
      </c>
      <c r="P71" s="145">
        <f t="shared" si="67"/>
        <v>109366699</v>
      </c>
      <c r="Q71" s="145">
        <f t="shared" si="67"/>
        <v>109730565</v>
      </c>
      <c r="R71" s="145">
        <f t="shared" si="67"/>
        <v>111119613</v>
      </c>
      <c r="S71" s="145">
        <f t="shared" ref="S71:T71" si="68">SUM(S66:S70)</f>
        <v>111020208</v>
      </c>
      <c r="T71" s="145">
        <f t="shared" si="68"/>
        <v>117089968</v>
      </c>
      <c r="U71" s="146">
        <f t="shared" ref="U71" si="69">SUM(U66:U70)</f>
        <v>120293695</v>
      </c>
      <c r="V71" s="208">
        <f t="shared" si="65"/>
        <v>0.3851421083558606</v>
      </c>
      <c r="W71" s="212">
        <f t="shared" si="65"/>
        <v>0.44402022423128662</v>
      </c>
      <c r="X71" s="213">
        <f t="shared" si="65"/>
        <v>0.57741145398882354</v>
      </c>
      <c r="Y71" s="213">
        <f t="shared" si="65"/>
        <v>0.77075798035964915</v>
      </c>
      <c r="Z71" s="213">
        <f t="shared" si="65"/>
        <v>0.74193744055943822</v>
      </c>
      <c r="AA71" s="213">
        <f t="shared" si="65"/>
        <v>0.83888072147981074</v>
      </c>
      <c r="AB71" s="214"/>
      <c r="AC71" s="39">
        <f t="shared" ref="AC71:AE71" si="70">SUM(AC66:AC70)</f>
        <v>26991371.110000007</v>
      </c>
      <c r="AD71" s="147">
        <f t="shared" si="70"/>
        <v>33629048.539999999</v>
      </c>
      <c r="AE71" s="148">
        <f t="shared" si="70"/>
        <v>40166872.710000001</v>
      </c>
      <c r="AF71" s="148">
        <f t="shared" ref="AF71:AG71" si="71">SUM(AF66:AF70)</f>
        <v>48367043.629999988</v>
      </c>
      <c r="AG71" s="148">
        <f t="shared" si="71"/>
        <v>47286456.480000004</v>
      </c>
      <c r="AH71" s="148">
        <f t="shared" ref="AH71" si="72">SUM(AH66:AH70)</f>
        <v>53415382.350000001</v>
      </c>
      <c r="AI71" s="149"/>
    </row>
    <row r="72" spans="1:35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7"/>
      <c r="V72" s="233"/>
      <c r="W72" s="234"/>
      <c r="X72" s="235"/>
      <c r="Y72" s="235"/>
      <c r="Z72" s="235"/>
      <c r="AA72" s="235"/>
      <c r="AB72" s="236"/>
      <c r="AC72" s="88"/>
      <c r="AD72" s="89"/>
      <c r="AE72" s="90"/>
      <c r="AF72" s="90"/>
      <c r="AG72" s="90"/>
      <c r="AH72" s="90"/>
      <c r="AI72" s="91"/>
    </row>
    <row r="73" spans="1:35" s="66" customFormat="1" x14ac:dyDescent="0.2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182" t="s">
        <v>146</v>
      </c>
      <c r="U73" s="94" t="s">
        <v>146</v>
      </c>
      <c r="V73" s="237">
        <f>IF(ISERROR((O73-C73)/C73)=TRUE,0,(O73-C73)/C73)</f>
        <v>-9.0427371850622773E-2</v>
      </c>
      <c r="W73" s="238">
        <f t="shared" ref="W73:AA78" si="73">IF(ISERROR((P73-D73)/D73)=TRUE,0,(P73-D73)/D73)</f>
        <v>0.10726225511899794</v>
      </c>
      <c r="X73" s="238">
        <f t="shared" si="73"/>
        <v>9.4430160962300391E-2</v>
      </c>
      <c r="Y73" s="238">
        <f t="shared" si="73"/>
        <v>9.263099159232932E-2</v>
      </c>
      <c r="Z73" s="238">
        <f t="shared" si="73"/>
        <v>0.16749864506486642</v>
      </c>
      <c r="AA73" s="238">
        <f t="shared" si="73"/>
        <v>0</v>
      </c>
      <c r="AB73" s="240"/>
      <c r="AC73" s="95">
        <f t="shared" ref="AC73:AH77" si="74">O73-C73</f>
        <v>-22603389.789999992</v>
      </c>
      <c r="AD73" s="116">
        <f t="shared" si="74"/>
        <v>21816376.400000006</v>
      </c>
      <c r="AE73" s="116">
        <f t="shared" si="74"/>
        <v>18686880.389999986</v>
      </c>
      <c r="AF73" s="116">
        <f t="shared" si="74"/>
        <v>18368493.379999995</v>
      </c>
      <c r="AG73" s="116">
        <f t="shared" si="74"/>
        <v>45971826.870000005</v>
      </c>
      <c r="AH73" s="116" t="e">
        <f t="shared" si="74"/>
        <v>#VALUE!</v>
      </c>
      <c r="AI73" s="96"/>
    </row>
    <row r="74" spans="1:35" s="66" customFormat="1" x14ac:dyDescent="0.2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182" t="s">
        <v>146</v>
      </c>
      <c r="U74" s="94" t="s">
        <v>146</v>
      </c>
      <c r="V74" s="237">
        <f t="shared" ref="V74:V78" si="75">IF(ISERROR((O74-C74)/C74)=TRUE,0,(O74-C74)/C74)</f>
        <v>-0.11072731035816188</v>
      </c>
      <c r="W74" s="238">
        <f t="shared" si="73"/>
        <v>6.6358003114246167E-2</v>
      </c>
      <c r="X74" s="238">
        <f t="shared" si="73"/>
        <v>8.248786011600838E-2</v>
      </c>
      <c r="Y74" s="238">
        <f t="shared" si="73"/>
        <v>6.7833713900154011E-2</v>
      </c>
      <c r="Z74" s="238">
        <f t="shared" si="73"/>
        <v>0.14028015105422842</v>
      </c>
      <c r="AA74" s="238">
        <f t="shared" si="73"/>
        <v>0</v>
      </c>
      <c r="AB74" s="240"/>
      <c r="AC74" s="95">
        <f t="shared" si="58"/>
        <v>-2338970.5600000024</v>
      </c>
      <c r="AD74" s="116">
        <f t="shared" si="74"/>
        <v>1162288.0599999987</v>
      </c>
      <c r="AE74" s="116">
        <f t="shared" si="74"/>
        <v>1367648.7099999972</v>
      </c>
      <c r="AF74" s="116">
        <f t="shared" si="74"/>
        <v>1079653.3000000007</v>
      </c>
      <c r="AG74" s="116">
        <f t="shared" si="74"/>
        <v>2894108.4800000004</v>
      </c>
      <c r="AH74" s="116" t="e">
        <f t="shared" si="74"/>
        <v>#VALUE!</v>
      </c>
      <c r="AI74" s="96"/>
    </row>
    <row r="75" spans="1:35" s="66" customFormat="1" x14ac:dyDescent="0.2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182" t="s">
        <v>146</v>
      </c>
      <c r="U75" s="94" t="s">
        <v>146</v>
      </c>
      <c r="V75" s="237">
        <f t="shared" si="75"/>
        <v>-2.6289594259122986E-2</v>
      </c>
      <c r="W75" s="238">
        <f t="shared" si="73"/>
        <v>-4.7576374178852528E-2</v>
      </c>
      <c r="X75" s="238">
        <f t="shared" si="73"/>
        <v>-4.7331024699059747E-2</v>
      </c>
      <c r="Y75" s="238">
        <f t="shared" si="73"/>
        <v>-8.1374527732929913E-2</v>
      </c>
      <c r="Z75" s="238">
        <f t="shared" si="73"/>
        <v>9.5064346132438769E-3</v>
      </c>
      <c r="AA75" s="238">
        <f t="shared" si="73"/>
        <v>0</v>
      </c>
      <c r="AB75" s="240"/>
      <c r="AC75" s="95">
        <f t="shared" ref="AC75:AC84" si="76">O75-C75</f>
        <v>-1590559.8500000015</v>
      </c>
      <c r="AD75" s="116">
        <f t="shared" si="74"/>
        <v>-2633993.4699999988</v>
      </c>
      <c r="AE75" s="116">
        <f t="shared" si="74"/>
        <v>-2445263.4299999997</v>
      </c>
      <c r="AF75" s="116">
        <f t="shared" si="74"/>
        <v>-4359354.1600000039</v>
      </c>
      <c r="AG75" s="116">
        <f t="shared" si="74"/>
        <v>561005.26999999583</v>
      </c>
      <c r="AH75" s="116" t="e">
        <f t="shared" si="74"/>
        <v>#VALUE!</v>
      </c>
      <c r="AI75" s="96"/>
    </row>
    <row r="76" spans="1:35" s="66" customFormat="1" x14ac:dyDescent="0.2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182" t="s">
        <v>146</v>
      </c>
      <c r="U76" s="94" t="s">
        <v>146</v>
      </c>
      <c r="V76" s="237">
        <f t="shared" si="75"/>
        <v>-4.4408693086809413E-2</v>
      </c>
      <c r="W76" s="238">
        <f t="shared" si="73"/>
        <v>-5.3530731910523516E-2</v>
      </c>
      <c r="X76" s="238">
        <f t="shared" si="73"/>
        <v>-0.17484362853006705</v>
      </c>
      <c r="Y76" s="238">
        <f t="shared" si="73"/>
        <v>-0.12383178786242663</v>
      </c>
      <c r="Z76" s="238">
        <f t="shared" si="73"/>
        <v>-6.9830902465485636E-2</v>
      </c>
      <c r="AA76" s="238">
        <f t="shared" si="73"/>
        <v>0</v>
      </c>
      <c r="AB76" s="240"/>
      <c r="AC76" s="95">
        <f t="shared" si="76"/>
        <v>-4895008.5699999928</v>
      </c>
      <c r="AD76" s="116">
        <f t="shared" si="74"/>
        <v>-5418526.150000006</v>
      </c>
      <c r="AE76" s="116">
        <f t="shared" si="74"/>
        <v>-18029681.840000004</v>
      </c>
      <c r="AF76" s="116">
        <f t="shared" si="74"/>
        <v>-12607715.910000011</v>
      </c>
      <c r="AG76" s="116">
        <f t="shared" si="74"/>
        <v>-8153727.9299999923</v>
      </c>
      <c r="AH76" s="116" t="e">
        <f t="shared" si="74"/>
        <v>#VALUE!</v>
      </c>
      <c r="AI76" s="96"/>
    </row>
    <row r="77" spans="1:35" s="66" customFormat="1" x14ac:dyDescent="0.2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182" t="s">
        <v>146</v>
      </c>
      <c r="U77" s="94" t="s">
        <v>146</v>
      </c>
      <c r="V77" s="237">
        <f t="shared" si="75"/>
        <v>3.3257505728383305E-2</v>
      </c>
      <c r="W77" s="238">
        <f t="shared" si="73"/>
        <v>-3.8071964435174466E-2</v>
      </c>
      <c r="X77" s="238">
        <f t="shared" si="73"/>
        <v>2.160222549539078E-2</v>
      </c>
      <c r="Y77" s="238">
        <f t="shared" si="73"/>
        <v>-7.5952037780550033E-3</v>
      </c>
      <c r="Z77" s="238">
        <f t="shared" si="73"/>
        <v>-7.996903560519858E-2</v>
      </c>
      <c r="AA77" s="238">
        <f t="shared" si="73"/>
        <v>0</v>
      </c>
      <c r="AB77" s="240"/>
      <c r="AC77" s="95">
        <f t="shared" si="76"/>
        <v>6912606.6200000346</v>
      </c>
      <c r="AD77" s="116">
        <f t="shared" si="74"/>
        <v>-8196545.4900000095</v>
      </c>
      <c r="AE77" s="116">
        <f t="shared" si="74"/>
        <v>4114031.1200000048</v>
      </c>
      <c r="AF77" s="116">
        <f t="shared" si="74"/>
        <v>-1476073.5200000107</v>
      </c>
      <c r="AG77" s="116">
        <f t="shared" si="74"/>
        <v>-17684265.069999993</v>
      </c>
      <c r="AH77" s="116" t="e">
        <f t="shared" si="74"/>
        <v>#VALUE!</v>
      </c>
      <c r="AI77" s="96"/>
    </row>
    <row r="78" spans="1:35" s="83" customFormat="1" x14ac:dyDescent="0.25">
      <c r="A78" s="173"/>
      <c r="B78" s="67" t="s">
        <v>35</v>
      </c>
      <c r="C78" s="158">
        <f>SUM(C73:C77)</f>
        <v>649664395.49000001</v>
      </c>
      <c r="D78" s="159">
        <f t="shared" ref="D78:Q78" si="77">SUM(D73:D77)</f>
        <v>592785313.74000001</v>
      </c>
      <c r="E78" s="159">
        <f t="shared" si="77"/>
        <v>559697706.73000002</v>
      </c>
      <c r="F78" s="159">
        <f t="shared" si="77"/>
        <v>563941240.91000009</v>
      </c>
      <c r="G78" s="159">
        <f t="shared" si="77"/>
        <v>692007820.33999991</v>
      </c>
      <c r="H78" s="159">
        <f t="shared" si="77"/>
        <v>816459518.86999989</v>
      </c>
      <c r="I78" s="159">
        <f t="shared" si="77"/>
        <v>676029239.82000005</v>
      </c>
      <c r="J78" s="159">
        <f t="shared" si="77"/>
        <v>548525284.87000012</v>
      </c>
      <c r="K78" s="159">
        <f t="shared" si="77"/>
        <v>542349613.06999993</v>
      </c>
      <c r="L78" s="159">
        <f t="shared" si="77"/>
        <v>630516966.13999999</v>
      </c>
      <c r="M78" s="159">
        <f t="shared" si="77"/>
        <v>611109624.79999995</v>
      </c>
      <c r="N78" s="160">
        <f t="shared" si="77"/>
        <v>639156700.75</v>
      </c>
      <c r="O78" s="158">
        <f t="shared" si="77"/>
        <v>625149073.34000003</v>
      </c>
      <c r="P78" s="159">
        <f t="shared" si="77"/>
        <v>599514913.09000003</v>
      </c>
      <c r="Q78" s="159">
        <f t="shared" si="77"/>
        <v>563391321.68000007</v>
      </c>
      <c r="R78" s="159">
        <f t="shared" ref="R78:S78" si="78">SUM(R73:R77)</f>
        <v>564946244</v>
      </c>
      <c r="S78" s="159">
        <f t="shared" si="78"/>
        <v>715596767.96000004</v>
      </c>
      <c r="T78" s="225" t="s">
        <v>146</v>
      </c>
      <c r="U78" s="160" t="s">
        <v>146</v>
      </c>
      <c r="V78" s="241">
        <f t="shared" si="75"/>
        <v>-3.7735363551068005E-2</v>
      </c>
      <c r="W78" s="242">
        <f t="shared" si="73"/>
        <v>1.1352506875620194E-2</v>
      </c>
      <c r="X78" s="242">
        <f t="shared" si="73"/>
        <v>6.5993033481944558E-3</v>
      </c>
      <c r="Y78" s="242">
        <f t="shared" si="73"/>
        <v>1.7821060371080461E-3</v>
      </c>
      <c r="Z78" s="242">
        <f t="shared" si="73"/>
        <v>3.4087689368033892E-2</v>
      </c>
      <c r="AA78" s="242">
        <f t="shared" si="73"/>
        <v>0</v>
      </c>
      <c r="AB78" s="244"/>
      <c r="AC78" s="97">
        <f t="shared" ref="AC78:AE85" si="79">SUM(AC73:AC77)</f>
        <v>-24515322.149999954</v>
      </c>
      <c r="AD78" s="155">
        <f t="shared" si="79"/>
        <v>6729599.3499999903</v>
      </c>
      <c r="AE78" s="155">
        <f t="shared" si="79"/>
        <v>3693614.9499999844</v>
      </c>
      <c r="AF78" s="155">
        <f t="shared" ref="AF78:AG78" si="80">SUM(AF73:AF77)</f>
        <v>1005003.08999997</v>
      </c>
      <c r="AG78" s="155">
        <f t="shared" si="80"/>
        <v>23588947.62000002</v>
      </c>
      <c r="AH78" s="155" t="e">
        <f t="shared" ref="AH78" si="81">SUM(AH73:AH77)</f>
        <v>#VALUE!</v>
      </c>
      <c r="AI78" s="163"/>
    </row>
    <row r="79" spans="1:35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2"/>
      <c r="V79" s="245"/>
      <c r="W79" s="246"/>
      <c r="X79" s="247"/>
      <c r="Y79" s="247"/>
      <c r="Z79" s="247"/>
      <c r="AA79" s="247"/>
      <c r="AB79" s="248"/>
      <c r="AC79" s="53"/>
      <c r="AD79" s="54"/>
      <c r="AE79" s="55"/>
      <c r="AF79" s="55"/>
      <c r="AG79" s="55"/>
      <c r="AH79" s="55"/>
      <c r="AI79" s="56"/>
    </row>
    <row r="80" spans="1:35" s="41" customFormat="1" x14ac:dyDescent="0.25">
      <c r="A80" s="172"/>
      <c r="B80" s="42" t="s">
        <v>30</v>
      </c>
      <c r="C80" s="113">
        <f>C94-C87</f>
        <v>79385301.819999993</v>
      </c>
      <c r="D80" s="114">
        <f t="shared" ref="D80:Q80" si="82">D94-D87</f>
        <v>63446326.799999997</v>
      </c>
      <c r="E80" s="114">
        <f t="shared" si="82"/>
        <v>56480258.689999998</v>
      </c>
      <c r="F80" s="114">
        <f t="shared" si="82"/>
        <v>49549105.670000002</v>
      </c>
      <c r="G80" s="114">
        <f t="shared" si="82"/>
        <v>66513964.099999994</v>
      </c>
      <c r="H80" s="114">
        <f t="shared" si="82"/>
        <v>73756186.170000002</v>
      </c>
      <c r="I80" s="114">
        <f t="shared" si="82"/>
        <v>61142720.060000002</v>
      </c>
      <c r="J80" s="114">
        <f t="shared" si="82"/>
        <v>58648425.109999999</v>
      </c>
      <c r="K80" s="114">
        <f t="shared" si="82"/>
        <v>55155205.150000006</v>
      </c>
      <c r="L80" s="114">
        <f t="shared" si="82"/>
        <v>82178103.019999996</v>
      </c>
      <c r="M80" s="114">
        <f t="shared" si="82"/>
        <v>102204275.78999999</v>
      </c>
      <c r="N80" s="115">
        <f t="shared" si="82"/>
        <v>77413039.180000007</v>
      </c>
      <c r="O80" s="268">
        <f t="shared" si="82"/>
        <v>79921737.659999996</v>
      </c>
      <c r="P80" s="267">
        <f t="shared" si="82"/>
        <v>72969145.609999999</v>
      </c>
      <c r="Q80" s="269">
        <f t="shared" si="82"/>
        <v>68517722.640000001</v>
      </c>
      <c r="R80" s="267">
        <v>40049667</v>
      </c>
      <c r="S80" s="267">
        <v>40049667</v>
      </c>
      <c r="T80" s="267">
        <v>40049667</v>
      </c>
      <c r="U80" s="115">
        <v>40049667</v>
      </c>
      <c r="V80" s="237">
        <f>IF(ISERROR((O80-C80)/C80)=TRUE,0,(O80-C80)/C80)</f>
        <v>6.7573697863658718E-3</v>
      </c>
      <c r="W80" s="238">
        <f t="shared" ref="W80:AA85" si="83">IF(ISERROR((P80-D80)/D80)=TRUE,0,(P80-D80)/D80)</f>
        <v>0.1500925158365512</v>
      </c>
      <c r="X80" s="239">
        <f t="shared" si="83"/>
        <v>0.213126926632354</v>
      </c>
      <c r="Y80" s="239">
        <f t="shared" si="83"/>
        <v>-0.19171766153090289</v>
      </c>
      <c r="Z80" s="239">
        <f t="shared" si="83"/>
        <v>-0.39787580635266928</v>
      </c>
      <c r="AA80" s="239">
        <f t="shared" si="83"/>
        <v>-0.45699921484972306</v>
      </c>
      <c r="AB80" s="206"/>
      <c r="AC80" s="38">
        <f t="shared" ref="AC80:AH84" si="84">O80-C80</f>
        <v>536435.84000000358</v>
      </c>
      <c r="AD80" s="116">
        <f t="shared" si="84"/>
        <v>9522818.8100000024</v>
      </c>
      <c r="AE80" s="117">
        <f t="shared" si="84"/>
        <v>12037463.950000003</v>
      </c>
      <c r="AF80" s="117">
        <f t="shared" si="84"/>
        <v>-9499438.6700000018</v>
      </c>
      <c r="AG80" s="117">
        <f t="shared" si="84"/>
        <v>-26464297.099999994</v>
      </c>
      <c r="AH80" s="117">
        <f t="shared" si="84"/>
        <v>-33706519.170000002</v>
      </c>
      <c r="AI80" s="118"/>
    </row>
    <row r="81" spans="1:35" s="41" customFormat="1" x14ac:dyDescent="0.25">
      <c r="A81" s="172"/>
      <c r="B81" s="42" t="s">
        <v>31</v>
      </c>
      <c r="C81" s="113">
        <f t="shared" ref="C81:Q84" si="85">C95-C88</f>
        <v>7002594.0600000005</v>
      </c>
      <c r="D81" s="114">
        <f t="shared" si="85"/>
        <v>4743494.32</v>
      </c>
      <c r="E81" s="114">
        <f t="shared" si="85"/>
        <v>3884361.1</v>
      </c>
      <c r="F81" s="114">
        <f t="shared" si="85"/>
        <v>3364875</v>
      </c>
      <c r="G81" s="114">
        <f t="shared" si="85"/>
        <v>3988077.68</v>
      </c>
      <c r="H81" s="114">
        <f t="shared" si="85"/>
        <v>4371286.84</v>
      </c>
      <c r="I81" s="114">
        <f t="shared" si="85"/>
        <v>3722652.65</v>
      </c>
      <c r="J81" s="114">
        <f t="shared" si="85"/>
        <v>3779840.8899999997</v>
      </c>
      <c r="K81" s="114">
        <f t="shared" si="85"/>
        <v>3988721.16</v>
      </c>
      <c r="L81" s="114">
        <f t="shared" si="85"/>
        <v>5570247.9100000001</v>
      </c>
      <c r="M81" s="114">
        <f t="shared" si="85"/>
        <v>6313906.9199999999</v>
      </c>
      <c r="N81" s="115">
        <f t="shared" si="85"/>
        <v>4977926.33</v>
      </c>
      <c r="O81" s="268">
        <f t="shared" si="85"/>
        <v>4342470.4000000004</v>
      </c>
      <c r="P81" s="267">
        <f t="shared" si="85"/>
        <v>4131649.96</v>
      </c>
      <c r="Q81" s="269">
        <f t="shared" si="85"/>
        <v>3665295.7300000004</v>
      </c>
      <c r="R81" s="267">
        <v>2319980</v>
      </c>
      <c r="S81" s="267">
        <v>2319980</v>
      </c>
      <c r="T81" s="267">
        <v>2319980</v>
      </c>
      <c r="U81" s="115">
        <v>2319980</v>
      </c>
      <c r="V81" s="237">
        <f t="shared" ref="V81:V85" si="86">IF(ISERROR((O81-C81)/C81)=TRUE,0,(O81-C81)/C81)</f>
        <v>-0.37987689093604265</v>
      </c>
      <c r="W81" s="238">
        <f t="shared" si="83"/>
        <v>-0.12898600034583793</v>
      </c>
      <c r="X81" s="239">
        <f t="shared" si="83"/>
        <v>-5.6396757242780454E-2</v>
      </c>
      <c r="Y81" s="239">
        <f t="shared" si="83"/>
        <v>-0.31053010884505367</v>
      </c>
      <c r="Z81" s="239">
        <f t="shared" si="83"/>
        <v>-0.41827111050655363</v>
      </c>
      <c r="AA81" s="239">
        <f t="shared" si="83"/>
        <v>-0.46926841341759212</v>
      </c>
      <c r="AB81" s="206"/>
      <c r="AC81" s="38">
        <f t="shared" si="76"/>
        <v>-2660123.66</v>
      </c>
      <c r="AD81" s="116">
        <f t="shared" si="84"/>
        <v>-611844.36000000034</v>
      </c>
      <c r="AE81" s="117">
        <f t="shared" si="84"/>
        <v>-219065.36999999965</v>
      </c>
      <c r="AF81" s="117">
        <f t="shared" si="84"/>
        <v>-1044895</v>
      </c>
      <c r="AG81" s="117">
        <f t="shared" si="84"/>
        <v>-1668097.6800000002</v>
      </c>
      <c r="AH81" s="117">
        <f t="shared" si="84"/>
        <v>-2051306.8399999999</v>
      </c>
      <c r="AI81" s="118"/>
    </row>
    <row r="82" spans="1:35" s="41" customFormat="1" x14ac:dyDescent="0.25">
      <c r="A82" s="172"/>
      <c r="B82" s="42" t="s">
        <v>32</v>
      </c>
      <c r="C82" s="113">
        <f t="shared" si="85"/>
        <v>15744904.050000001</v>
      </c>
      <c r="D82" s="114">
        <f t="shared" si="85"/>
        <v>12768911.220000001</v>
      </c>
      <c r="E82" s="114">
        <f t="shared" si="85"/>
        <v>10960820.25</v>
      </c>
      <c r="F82" s="114">
        <f t="shared" si="85"/>
        <v>9911362.6900000013</v>
      </c>
      <c r="G82" s="114">
        <f t="shared" si="85"/>
        <v>12000911.5</v>
      </c>
      <c r="H82" s="114">
        <f t="shared" si="85"/>
        <v>12741549.710000001</v>
      </c>
      <c r="I82" s="114">
        <f t="shared" si="85"/>
        <v>11547542.800000001</v>
      </c>
      <c r="J82" s="114">
        <f t="shared" si="85"/>
        <v>11379431.93</v>
      </c>
      <c r="K82" s="114">
        <f t="shared" si="85"/>
        <v>11242666.32</v>
      </c>
      <c r="L82" s="114">
        <f t="shared" si="85"/>
        <v>15097666.09</v>
      </c>
      <c r="M82" s="114">
        <f t="shared" si="85"/>
        <v>17897311.91</v>
      </c>
      <c r="N82" s="115">
        <f t="shared" si="85"/>
        <v>15355596.27</v>
      </c>
      <c r="O82" s="268">
        <f t="shared" si="85"/>
        <v>14849807.460000001</v>
      </c>
      <c r="P82" s="267">
        <f t="shared" si="85"/>
        <v>12516875.870000001</v>
      </c>
      <c r="Q82" s="269">
        <f t="shared" si="85"/>
        <v>10732077.67</v>
      </c>
      <c r="R82" s="267">
        <v>7561905</v>
      </c>
      <c r="S82" s="267">
        <v>7561905</v>
      </c>
      <c r="T82" s="267">
        <v>7561905</v>
      </c>
      <c r="U82" s="115">
        <v>7561905</v>
      </c>
      <c r="V82" s="237">
        <f t="shared" si="86"/>
        <v>-5.6849923451899334E-2</v>
      </c>
      <c r="W82" s="238">
        <f t="shared" si="83"/>
        <v>-1.973820207984809E-2</v>
      </c>
      <c r="X82" s="239">
        <f t="shared" si="83"/>
        <v>-2.0869111506504275E-2</v>
      </c>
      <c r="Y82" s="239">
        <f t="shared" si="83"/>
        <v>-0.23704688885721736</v>
      </c>
      <c r="Z82" s="239">
        <f t="shared" si="83"/>
        <v>-0.36988911217285453</v>
      </c>
      <c r="AA82" s="239">
        <f t="shared" si="83"/>
        <v>-0.40651606970028459</v>
      </c>
      <c r="AB82" s="206"/>
      <c r="AC82" s="38">
        <f t="shared" si="76"/>
        <v>-895096.58999999985</v>
      </c>
      <c r="AD82" s="116">
        <f t="shared" si="84"/>
        <v>-252035.34999999963</v>
      </c>
      <c r="AE82" s="117">
        <f t="shared" si="84"/>
        <v>-228742.58000000007</v>
      </c>
      <c r="AF82" s="117">
        <f t="shared" si="84"/>
        <v>-2349457.6900000013</v>
      </c>
      <c r="AG82" s="117">
        <f t="shared" si="84"/>
        <v>-4439006.5</v>
      </c>
      <c r="AH82" s="117">
        <f t="shared" si="84"/>
        <v>-5179644.7100000009</v>
      </c>
      <c r="AI82" s="118"/>
    </row>
    <row r="83" spans="1:35" s="41" customFormat="1" x14ac:dyDescent="0.25">
      <c r="A83" s="172"/>
      <c r="B83" s="42" t="s">
        <v>33</v>
      </c>
      <c r="C83" s="113">
        <f t="shared" si="85"/>
        <v>25766057.229999997</v>
      </c>
      <c r="D83" s="114">
        <f t="shared" si="85"/>
        <v>22532242.509999998</v>
      </c>
      <c r="E83" s="114">
        <f t="shared" si="85"/>
        <v>19984266.099999998</v>
      </c>
      <c r="F83" s="114">
        <f t="shared" si="85"/>
        <v>18471066.260000002</v>
      </c>
      <c r="G83" s="114">
        <f t="shared" si="85"/>
        <v>24295423.84</v>
      </c>
      <c r="H83" s="114">
        <f t="shared" si="85"/>
        <v>20650629.559999999</v>
      </c>
      <c r="I83" s="114">
        <f t="shared" si="85"/>
        <v>20514367.59</v>
      </c>
      <c r="J83" s="114">
        <f t="shared" si="85"/>
        <v>19799899.330000002</v>
      </c>
      <c r="K83" s="114">
        <f t="shared" si="85"/>
        <v>16734037.609999999</v>
      </c>
      <c r="L83" s="114">
        <f t="shared" si="85"/>
        <v>22110183.560000002</v>
      </c>
      <c r="M83" s="114">
        <f t="shared" si="85"/>
        <v>27141283.82</v>
      </c>
      <c r="N83" s="115">
        <f t="shared" si="85"/>
        <v>22786315.800000001</v>
      </c>
      <c r="O83" s="268">
        <f t="shared" si="85"/>
        <v>22515888.949999999</v>
      </c>
      <c r="P83" s="267">
        <f t="shared" si="85"/>
        <v>20168495.719999999</v>
      </c>
      <c r="Q83" s="269">
        <f t="shared" si="85"/>
        <v>18616863.009999998</v>
      </c>
      <c r="R83" s="267">
        <v>13917339</v>
      </c>
      <c r="S83" s="267">
        <v>13917339</v>
      </c>
      <c r="T83" s="267">
        <v>13917339</v>
      </c>
      <c r="U83" s="115">
        <v>13917339</v>
      </c>
      <c r="V83" s="237">
        <f t="shared" si="86"/>
        <v>-0.1261414678616701</v>
      </c>
      <c r="W83" s="238">
        <f t="shared" si="83"/>
        <v>-0.10490508385709715</v>
      </c>
      <c r="X83" s="239">
        <f t="shared" si="83"/>
        <v>-6.8423983305546554E-2</v>
      </c>
      <c r="Y83" s="239">
        <f t="shared" si="83"/>
        <v>-0.24653299359665667</v>
      </c>
      <c r="Z83" s="239">
        <f t="shared" si="83"/>
        <v>-0.42716212354828381</v>
      </c>
      <c r="AA83" s="239">
        <f t="shared" si="83"/>
        <v>-0.32605739890091751</v>
      </c>
      <c r="AB83" s="206"/>
      <c r="AC83" s="38">
        <f t="shared" si="76"/>
        <v>-3250168.2799999975</v>
      </c>
      <c r="AD83" s="116">
        <f t="shared" si="84"/>
        <v>-2363746.7899999991</v>
      </c>
      <c r="AE83" s="117">
        <f t="shared" si="84"/>
        <v>-1367403.0899999999</v>
      </c>
      <c r="AF83" s="117">
        <f t="shared" si="84"/>
        <v>-4553727.2600000016</v>
      </c>
      <c r="AG83" s="117">
        <f t="shared" si="84"/>
        <v>-10378084.84</v>
      </c>
      <c r="AH83" s="117">
        <f t="shared" si="84"/>
        <v>-6733290.5599999987</v>
      </c>
      <c r="AI83" s="118"/>
    </row>
    <row r="84" spans="1:35" s="41" customFormat="1" x14ac:dyDescent="0.25">
      <c r="A84" s="172"/>
      <c r="B84" s="42" t="s">
        <v>34</v>
      </c>
      <c r="C84" s="113">
        <f t="shared" si="85"/>
        <v>27996240.409999996</v>
      </c>
      <c r="D84" s="114">
        <f t="shared" si="85"/>
        <v>26495953.200000003</v>
      </c>
      <c r="E84" s="114">
        <f t="shared" si="85"/>
        <v>24423561.510000002</v>
      </c>
      <c r="F84" s="114">
        <f t="shared" si="85"/>
        <v>21735933.969999999</v>
      </c>
      <c r="G84" s="114">
        <f t="shared" si="85"/>
        <v>24690633.440000001</v>
      </c>
      <c r="H84" s="114">
        <f t="shared" si="85"/>
        <v>25362586.899999999</v>
      </c>
      <c r="I84" s="114">
        <f t="shared" si="85"/>
        <v>24318314.32</v>
      </c>
      <c r="J84" s="114">
        <f t="shared" si="85"/>
        <v>25573217.240000002</v>
      </c>
      <c r="K84" s="114">
        <f t="shared" si="85"/>
        <v>20523198.120000001</v>
      </c>
      <c r="L84" s="114">
        <f t="shared" si="85"/>
        <v>25572169.509999998</v>
      </c>
      <c r="M84" s="114">
        <f t="shared" si="85"/>
        <v>29472822.580000002</v>
      </c>
      <c r="N84" s="115">
        <f t="shared" si="85"/>
        <v>24483587.810000002</v>
      </c>
      <c r="O84" s="268">
        <f t="shared" si="85"/>
        <v>23304887.970000003</v>
      </c>
      <c r="P84" s="267">
        <f t="shared" si="85"/>
        <v>24109687.59</v>
      </c>
      <c r="Q84" s="269">
        <f t="shared" si="85"/>
        <v>22156473.59</v>
      </c>
      <c r="R84" s="267">
        <v>18741727</v>
      </c>
      <c r="S84" s="267">
        <v>18741727</v>
      </c>
      <c r="T84" s="267">
        <v>18741727</v>
      </c>
      <c r="U84" s="115">
        <v>18741727</v>
      </c>
      <c r="V84" s="237">
        <f t="shared" si="86"/>
        <v>-0.16757080133960725</v>
      </c>
      <c r="W84" s="238">
        <f t="shared" si="83"/>
        <v>-9.0061512110460804E-2</v>
      </c>
      <c r="X84" s="239">
        <f t="shared" si="83"/>
        <v>-9.2823805368097673E-2</v>
      </c>
      <c r="Y84" s="239">
        <f t="shared" si="83"/>
        <v>-0.13775377557424551</v>
      </c>
      <c r="Z84" s="239">
        <f t="shared" si="83"/>
        <v>-0.24093778130303006</v>
      </c>
      <c r="AA84" s="239">
        <f t="shared" si="83"/>
        <v>-0.26104828841414435</v>
      </c>
      <c r="AB84" s="206"/>
      <c r="AC84" s="38">
        <f t="shared" si="76"/>
        <v>-4691352.4399999939</v>
      </c>
      <c r="AD84" s="116">
        <f t="shared" si="84"/>
        <v>-2386265.6100000031</v>
      </c>
      <c r="AE84" s="117">
        <f t="shared" si="84"/>
        <v>-2267087.9200000018</v>
      </c>
      <c r="AF84" s="117">
        <f t="shared" si="84"/>
        <v>-2994206.9699999988</v>
      </c>
      <c r="AG84" s="117">
        <f t="shared" si="84"/>
        <v>-5948906.4400000013</v>
      </c>
      <c r="AH84" s="117">
        <f t="shared" si="84"/>
        <v>-6620859.8999999985</v>
      </c>
      <c r="AI84" s="118"/>
    </row>
    <row r="85" spans="1:35" s="150" customFormat="1" x14ac:dyDescent="0.25">
      <c r="A85" s="173"/>
      <c r="B85" s="42" t="s">
        <v>35</v>
      </c>
      <c r="C85" s="151">
        <f>SUM(C80:C84)</f>
        <v>155895097.56999999</v>
      </c>
      <c r="D85" s="152">
        <f t="shared" ref="D85:AE85" si="87">SUM(D80:D84)</f>
        <v>129986928.05</v>
      </c>
      <c r="E85" s="152">
        <f t="shared" si="87"/>
        <v>115733267.64999999</v>
      </c>
      <c r="F85" s="152">
        <f t="shared" si="87"/>
        <v>103032343.59</v>
      </c>
      <c r="G85" s="152">
        <f t="shared" si="87"/>
        <v>131489010.56</v>
      </c>
      <c r="H85" s="152">
        <f t="shared" si="87"/>
        <v>136882239.18000001</v>
      </c>
      <c r="I85" s="152">
        <f t="shared" si="87"/>
        <v>121245597.42000002</v>
      </c>
      <c r="J85" s="152">
        <f t="shared" si="87"/>
        <v>119180814.5</v>
      </c>
      <c r="K85" s="152">
        <f t="shared" si="87"/>
        <v>107643828.36</v>
      </c>
      <c r="L85" s="152">
        <f t="shared" si="87"/>
        <v>150528370.09</v>
      </c>
      <c r="M85" s="152">
        <f t="shared" si="87"/>
        <v>183029601.02000001</v>
      </c>
      <c r="N85" s="154">
        <f t="shared" si="87"/>
        <v>145016465.38999999</v>
      </c>
      <c r="O85" s="270">
        <f t="shared" si="87"/>
        <v>144934792.44000003</v>
      </c>
      <c r="P85" s="261">
        <f t="shared" si="87"/>
        <v>133895854.75</v>
      </c>
      <c r="Q85" s="261">
        <f t="shared" si="87"/>
        <v>123688432.64000002</v>
      </c>
      <c r="R85" s="261">
        <f t="shared" si="87"/>
        <v>82590618</v>
      </c>
      <c r="S85" s="261">
        <f t="shared" ref="S85:T85" si="88">SUM(S80:S84)</f>
        <v>82590618</v>
      </c>
      <c r="T85" s="261">
        <f t="shared" si="88"/>
        <v>82590618</v>
      </c>
      <c r="U85" s="154">
        <f t="shared" ref="U85" si="89">SUM(U80:U84)</f>
        <v>82590618</v>
      </c>
      <c r="V85" s="241">
        <f t="shared" si="86"/>
        <v>-7.030564335147596E-2</v>
      </c>
      <c r="W85" s="242">
        <f t="shared" si="83"/>
        <v>3.0071690735674735E-2</v>
      </c>
      <c r="X85" s="243">
        <f t="shared" si="83"/>
        <v>6.873706369423524E-2</v>
      </c>
      <c r="Y85" s="243">
        <f t="shared" si="83"/>
        <v>-0.19840105424898841</v>
      </c>
      <c r="Z85" s="243">
        <f t="shared" si="83"/>
        <v>-0.37188197212638607</v>
      </c>
      <c r="AA85" s="243">
        <f t="shared" si="83"/>
        <v>-0.39663013627799132</v>
      </c>
      <c r="AB85" s="252"/>
      <c r="AC85" s="153">
        <f t="shared" si="79"/>
        <v>-10960305.129999988</v>
      </c>
      <c r="AD85" s="155">
        <f t="shared" si="87"/>
        <v>3908926.7000000011</v>
      </c>
      <c r="AE85" s="156">
        <f t="shared" si="87"/>
        <v>7955164.9900000021</v>
      </c>
      <c r="AF85" s="156">
        <f t="shared" ref="AF85:AG85" si="90">SUM(AF80:AF84)</f>
        <v>-20441725.590000004</v>
      </c>
      <c r="AG85" s="156">
        <f t="shared" si="90"/>
        <v>-48898392.559999987</v>
      </c>
      <c r="AH85" s="156">
        <f t="shared" ref="AH85" si="91">SUM(AH80:AH84)</f>
        <v>-54291621.18</v>
      </c>
      <c r="AI85" s="157"/>
    </row>
    <row r="86" spans="1:35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2"/>
      <c r="V86" s="245"/>
      <c r="W86" s="246"/>
      <c r="X86" s="247"/>
      <c r="Y86" s="247"/>
      <c r="Z86" s="247"/>
      <c r="AA86" s="247"/>
      <c r="AB86" s="248"/>
      <c r="AC86" s="53"/>
      <c r="AD86" s="54"/>
      <c r="AE86" s="55"/>
      <c r="AF86" s="55"/>
      <c r="AG86" s="55"/>
      <c r="AH86" s="55"/>
      <c r="AI86" s="56"/>
    </row>
    <row r="87" spans="1:35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6"/>
      <c r="R87" s="182"/>
      <c r="S87" s="182"/>
      <c r="T87" s="182"/>
      <c r="U87" s="115"/>
      <c r="V87" s="202"/>
      <c r="W87" s="204"/>
      <c r="X87" s="205"/>
      <c r="Y87" s="205"/>
      <c r="Z87" s="205"/>
      <c r="AA87" s="205"/>
      <c r="AB87" s="206"/>
      <c r="AC87" s="38"/>
      <c r="AD87" s="116"/>
      <c r="AE87" s="117"/>
      <c r="AF87" s="117"/>
      <c r="AG87" s="117"/>
      <c r="AH87" s="117"/>
      <c r="AI87" s="118"/>
    </row>
    <row r="88" spans="1:35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6"/>
      <c r="R88" s="182"/>
      <c r="S88" s="182"/>
      <c r="T88" s="182"/>
      <c r="U88" s="115"/>
      <c r="V88" s="202"/>
      <c r="W88" s="204"/>
      <c r="X88" s="205"/>
      <c r="Y88" s="205"/>
      <c r="Z88" s="205"/>
      <c r="AA88" s="205"/>
      <c r="AB88" s="206"/>
      <c r="AC88" s="38"/>
      <c r="AD88" s="116"/>
      <c r="AE88" s="117"/>
      <c r="AF88" s="117"/>
      <c r="AG88" s="117"/>
      <c r="AH88" s="117"/>
      <c r="AI88" s="118"/>
    </row>
    <row r="89" spans="1:35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6"/>
      <c r="R89" s="182"/>
      <c r="S89" s="182"/>
      <c r="T89" s="182"/>
      <c r="U89" s="115"/>
      <c r="V89" s="202"/>
      <c r="W89" s="204"/>
      <c r="X89" s="205"/>
      <c r="Y89" s="205"/>
      <c r="Z89" s="205"/>
      <c r="AA89" s="205"/>
      <c r="AB89" s="206"/>
      <c r="AC89" s="38"/>
      <c r="AD89" s="116"/>
      <c r="AE89" s="117"/>
      <c r="AF89" s="117"/>
      <c r="AG89" s="117"/>
      <c r="AH89" s="117"/>
      <c r="AI89" s="118"/>
    </row>
    <row r="90" spans="1:35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6"/>
      <c r="R90" s="182"/>
      <c r="S90" s="182"/>
      <c r="T90" s="182"/>
      <c r="U90" s="115"/>
      <c r="V90" s="202"/>
      <c r="W90" s="204"/>
      <c r="X90" s="205"/>
      <c r="Y90" s="205"/>
      <c r="Z90" s="205"/>
      <c r="AA90" s="205"/>
      <c r="AB90" s="206"/>
      <c r="AC90" s="38"/>
      <c r="AD90" s="116"/>
      <c r="AE90" s="117"/>
      <c r="AF90" s="117"/>
      <c r="AG90" s="117"/>
      <c r="AH90" s="117"/>
      <c r="AI90" s="118"/>
    </row>
    <row r="91" spans="1:35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6"/>
      <c r="R91" s="182"/>
      <c r="S91" s="182"/>
      <c r="T91" s="182"/>
      <c r="U91" s="115"/>
      <c r="V91" s="202"/>
      <c r="W91" s="204"/>
      <c r="X91" s="205"/>
      <c r="Y91" s="205"/>
      <c r="Z91" s="205"/>
      <c r="AA91" s="205"/>
      <c r="AB91" s="206"/>
      <c r="AC91" s="38"/>
      <c r="AD91" s="116"/>
      <c r="AE91" s="117"/>
      <c r="AF91" s="117"/>
      <c r="AG91" s="117"/>
      <c r="AH91" s="117"/>
      <c r="AI91" s="118"/>
    </row>
    <row r="92" spans="1:35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4"/>
      <c r="V92" s="249"/>
      <c r="W92" s="250"/>
      <c r="X92" s="251"/>
      <c r="Y92" s="251"/>
      <c r="Z92" s="251"/>
      <c r="AA92" s="251"/>
      <c r="AB92" s="252"/>
      <c r="AC92" s="153"/>
      <c r="AD92" s="155"/>
      <c r="AE92" s="156"/>
      <c r="AF92" s="156"/>
      <c r="AG92" s="156"/>
      <c r="AH92" s="156"/>
      <c r="AI92" s="157"/>
    </row>
    <row r="93" spans="1:35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2"/>
      <c r="V93" s="245"/>
      <c r="W93" s="246"/>
      <c r="X93" s="247"/>
      <c r="Y93" s="247"/>
      <c r="Z93" s="247"/>
      <c r="AA93" s="247"/>
      <c r="AB93" s="248"/>
      <c r="AC93" s="53"/>
      <c r="AD93" s="54"/>
      <c r="AE93" s="55"/>
      <c r="AF93" s="55"/>
      <c r="AG93" s="55"/>
      <c r="AH93" s="55"/>
      <c r="AI93" s="56"/>
    </row>
    <row r="94" spans="1:35" s="41" customFormat="1" x14ac:dyDescent="0.2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115">
        <f>'NECO-ELECTRIC'!U94+'NECO-GAS'!U94</f>
        <v>17423183</v>
      </c>
      <c r="V94" s="237">
        <f>IF(ISERROR((O94-C94)/C94)=TRUE,0,(O94-C94)/C94)</f>
        <v>6.7573697863658718E-3</v>
      </c>
      <c r="W94" s="238">
        <f t="shared" ref="W94:AA99" si="92">IF(ISERROR((P94-D94)/D94)=TRUE,0,(P94-D94)/D94)</f>
        <v>0.1500925158365512</v>
      </c>
      <c r="X94" s="239">
        <f t="shared" si="92"/>
        <v>0.213126926632354</v>
      </c>
      <c r="Y94" s="239">
        <f t="shared" si="92"/>
        <v>0.12644274513703846</v>
      </c>
      <c r="Z94" s="239">
        <f t="shared" si="92"/>
        <v>0.26502133888002616</v>
      </c>
      <c r="AA94" s="239">
        <f t="shared" si="92"/>
        <v>0.17751506836080747</v>
      </c>
      <c r="AB94" s="206"/>
      <c r="AC94" s="38">
        <f t="shared" ref="AC94:AH109" si="93">O94-C94</f>
        <v>536435.84000000358</v>
      </c>
      <c r="AD94" s="72">
        <f t="shared" si="93"/>
        <v>9522818.8100000024</v>
      </c>
      <c r="AE94" s="73">
        <f t="shared" si="93"/>
        <v>12037463.950000003</v>
      </c>
      <c r="AF94" s="73">
        <f t="shared" si="93"/>
        <v>6265124.9399999976</v>
      </c>
      <c r="AG94" s="73">
        <f t="shared" si="93"/>
        <v>17627619.819999993</v>
      </c>
      <c r="AH94" s="73">
        <f t="shared" si="93"/>
        <v>13092834.429999992</v>
      </c>
      <c r="AI94" s="118"/>
    </row>
    <row r="95" spans="1:35" s="41" customFormat="1" x14ac:dyDescent="0.2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115">
        <f>'NECO-ELECTRIC'!U95+'NECO-GAS'!U95</f>
        <v>871227</v>
      </c>
      <c r="V95" s="237">
        <f t="shared" ref="V95:V99" si="94">IF(ISERROR((O95-C95)/C95)=TRUE,0,(O95-C95)/C95)</f>
        <v>-0.37987689093604265</v>
      </c>
      <c r="W95" s="238">
        <f t="shared" si="92"/>
        <v>-0.12898600034583793</v>
      </c>
      <c r="X95" s="239">
        <f t="shared" si="92"/>
        <v>-5.6396757242780454E-2</v>
      </c>
      <c r="Y95" s="239">
        <f t="shared" si="92"/>
        <v>-3.2228293770199534E-2</v>
      </c>
      <c r="Z95" s="239">
        <f t="shared" si="92"/>
        <v>0.10207645955381693</v>
      </c>
      <c r="AA95" s="239">
        <f t="shared" si="92"/>
        <v>3.8924986217559743E-2</v>
      </c>
      <c r="AB95" s="206"/>
      <c r="AC95" s="38">
        <f t="shared" si="93"/>
        <v>-2660123.66</v>
      </c>
      <c r="AD95" s="72">
        <f t="shared" si="93"/>
        <v>-611844.36000000034</v>
      </c>
      <c r="AE95" s="73">
        <f t="shared" si="93"/>
        <v>-219065.36999999965</v>
      </c>
      <c r="AF95" s="73">
        <f t="shared" si="93"/>
        <v>-108444.18000000017</v>
      </c>
      <c r="AG95" s="73">
        <f t="shared" si="93"/>
        <v>407088.85000000009</v>
      </c>
      <c r="AH95" s="73">
        <f t="shared" si="93"/>
        <v>170152.28000000026</v>
      </c>
      <c r="AI95" s="118"/>
    </row>
    <row r="96" spans="1:35" s="41" customFormat="1" x14ac:dyDescent="0.2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115">
        <f>'NECO-ELECTRIC'!U96+'NECO-GAS'!U96</f>
        <v>2915163</v>
      </c>
      <c r="V96" s="237">
        <f t="shared" si="94"/>
        <v>-5.6849923451899334E-2</v>
      </c>
      <c r="W96" s="238">
        <f t="shared" si="92"/>
        <v>-1.973820207984809E-2</v>
      </c>
      <c r="X96" s="239">
        <f t="shared" si="92"/>
        <v>-2.0869111506504275E-2</v>
      </c>
      <c r="Y96" s="239">
        <f t="shared" si="92"/>
        <v>-4.3428530814868374E-2</v>
      </c>
      <c r="Z96" s="239">
        <f t="shared" si="92"/>
        <v>5.1764882192490091E-2</v>
      </c>
      <c r="AA96" s="239">
        <f t="shared" si="92"/>
        <v>6.1333566778510762E-2</v>
      </c>
      <c r="AB96" s="206"/>
      <c r="AC96" s="38">
        <f t="shared" si="93"/>
        <v>-895096.58999999985</v>
      </c>
      <c r="AD96" s="72">
        <f t="shared" si="93"/>
        <v>-252035.34999999963</v>
      </c>
      <c r="AE96" s="73">
        <f t="shared" si="93"/>
        <v>-228742.58000000007</v>
      </c>
      <c r="AF96" s="73">
        <f t="shared" si="93"/>
        <v>-430435.92000000179</v>
      </c>
      <c r="AG96" s="73">
        <f t="shared" si="93"/>
        <v>621225.76999999955</v>
      </c>
      <c r="AH96" s="73">
        <f t="shared" si="93"/>
        <v>781484.68999999948</v>
      </c>
      <c r="AI96" s="118"/>
    </row>
    <row r="97" spans="1:35" s="41" customFormat="1" x14ac:dyDescent="0.2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115">
        <f>'NECO-ELECTRIC'!U97+'NECO-GAS'!U97</f>
        <v>5743475</v>
      </c>
      <c r="V97" s="237">
        <f t="shared" si="94"/>
        <v>-0.1261414678616701</v>
      </c>
      <c r="W97" s="238">
        <f t="shared" si="92"/>
        <v>-0.10490508385709715</v>
      </c>
      <c r="X97" s="239">
        <f t="shared" si="92"/>
        <v>-6.8423983305546554E-2</v>
      </c>
      <c r="Y97" s="239">
        <f t="shared" si="92"/>
        <v>-2.4020390255478544E-2</v>
      </c>
      <c r="Z97" s="239">
        <f t="shared" si="92"/>
        <v>-0.11918600593551124</v>
      </c>
      <c r="AA97" s="239">
        <f t="shared" si="92"/>
        <v>0.17955395738550073</v>
      </c>
      <c r="AB97" s="206"/>
      <c r="AC97" s="38">
        <f t="shared" si="93"/>
        <v>-3250168.2799999975</v>
      </c>
      <c r="AD97" s="72">
        <f t="shared" si="93"/>
        <v>-2363746.7899999991</v>
      </c>
      <c r="AE97" s="73">
        <f t="shared" si="93"/>
        <v>-1367403.0899999999</v>
      </c>
      <c r="AF97" s="73">
        <f t="shared" si="93"/>
        <v>-443682.22000000253</v>
      </c>
      <c r="AG97" s="73">
        <f t="shared" si="93"/>
        <v>-2895674.5300000012</v>
      </c>
      <c r="AH97" s="73">
        <f t="shared" si="93"/>
        <v>3707902.2600000016</v>
      </c>
      <c r="AI97" s="118"/>
    </row>
    <row r="98" spans="1:35" s="41" customFormat="1" x14ac:dyDescent="0.2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115">
        <f>'NECO-ELECTRIC'!U98+'NECO-GAS'!U98</f>
        <v>7923187</v>
      </c>
      <c r="V98" s="237">
        <f t="shared" si="94"/>
        <v>-0.16757080133960725</v>
      </c>
      <c r="W98" s="238">
        <f t="shared" si="92"/>
        <v>-9.0061512110460804E-2</v>
      </c>
      <c r="X98" s="239">
        <f t="shared" si="92"/>
        <v>-9.2823805368097673E-2</v>
      </c>
      <c r="Y98" s="239">
        <f t="shared" si="92"/>
        <v>0.24387134674388239</v>
      </c>
      <c r="Z98" s="239">
        <f t="shared" si="92"/>
        <v>2.0042713412054085E-2</v>
      </c>
      <c r="AA98" s="239">
        <f t="shared" si="92"/>
        <v>4.6266108604245057E-2</v>
      </c>
      <c r="AB98" s="206"/>
      <c r="AC98" s="38">
        <f t="shared" si="93"/>
        <v>-4691352.4399999939</v>
      </c>
      <c r="AD98" s="72">
        <f t="shared" si="93"/>
        <v>-2386265.6100000031</v>
      </c>
      <c r="AE98" s="73">
        <f t="shared" si="93"/>
        <v>-2267087.9200000018</v>
      </c>
      <c r="AF98" s="73">
        <f t="shared" si="93"/>
        <v>5300771.4900000021</v>
      </c>
      <c r="AG98" s="73">
        <f t="shared" si="93"/>
        <v>494867.28999999911</v>
      </c>
      <c r="AH98" s="73">
        <f t="shared" si="93"/>
        <v>1173428.200000003</v>
      </c>
      <c r="AI98" s="118"/>
    </row>
    <row r="99" spans="1:35" s="150" customFormat="1" ht="15.75" thickBot="1" x14ac:dyDescent="0.3">
      <c r="A99" s="173"/>
      <c r="B99" s="57" t="s">
        <v>35</v>
      </c>
      <c r="C99" s="144">
        <f>SUM(C94:C98)</f>
        <v>155895097.56999999</v>
      </c>
      <c r="D99" s="145">
        <f t="shared" ref="D99:AE99" si="95">SUM(D94:D98)</f>
        <v>129986928.05</v>
      </c>
      <c r="E99" s="145">
        <f t="shared" si="95"/>
        <v>115733267.64999999</v>
      </c>
      <c r="F99" s="145">
        <f t="shared" si="95"/>
        <v>103032343.59</v>
      </c>
      <c r="G99" s="145">
        <f t="shared" si="95"/>
        <v>131489010.56</v>
      </c>
      <c r="H99" s="145">
        <f t="shared" si="95"/>
        <v>136882239.18000001</v>
      </c>
      <c r="I99" s="145">
        <f t="shared" si="95"/>
        <v>121245597.42000002</v>
      </c>
      <c r="J99" s="145">
        <f t="shared" si="95"/>
        <v>119180814.5</v>
      </c>
      <c r="K99" s="145">
        <f t="shared" si="95"/>
        <v>107643828.36</v>
      </c>
      <c r="L99" s="145">
        <f t="shared" si="95"/>
        <v>150528370.09</v>
      </c>
      <c r="M99" s="145">
        <f t="shared" si="95"/>
        <v>183029601.02000001</v>
      </c>
      <c r="N99" s="146">
        <f t="shared" si="95"/>
        <v>145016465.38999999</v>
      </c>
      <c r="O99" s="144">
        <f t="shared" si="95"/>
        <v>144934792.44000003</v>
      </c>
      <c r="P99" s="145">
        <f t="shared" si="95"/>
        <v>133895854.75</v>
      </c>
      <c r="Q99" s="145">
        <f t="shared" si="95"/>
        <v>123688432.64000002</v>
      </c>
      <c r="R99" s="145">
        <f t="shared" si="95"/>
        <v>113615677.70000002</v>
      </c>
      <c r="S99" s="145">
        <f t="shared" ref="S99:T99" si="96">SUM(S94:S98)</f>
        <v>147744137.75999999</v>
      </c>
      <c r="T99" s="145">
        <f t="shared" si="96"/>
        <v>155808041.03999999</v>
      </c>
      <c r="U99" s="211">
        <f t="shared" ref="U99" si="97">SUM(U94:U98)</f>
        <v>34876235</v>
      </c>
      <c r="V99" s="208">
        <f t="shared" si="94"/>
        <v>-7.030564335147596E-2</v>
      </c>
      <c r="W99" s="212">
        <f t="shared" si="92"/>
        <v>3.0071690735674735E-2</v>
      </c>
      <c r="X99" s="213">
        <f t="shared" si="92"/>
        <v>6.873706369423524E-2</v>
      </c>
      <c r="Y99" s="213">
        <f t="shared" si="92"/>
        <v>0.10271856138801058</v>
      </c>
      <c r="Z99" s="213">
        <f t="shared" si="92"/>
        <v>0.12362346579969571</v>
      </c>
      <c r="AA99" s="213">
        <f t="shared" si="92"/>
        <v>0.13826338591022444</v>
      </c>
      <c r="AB99" s="214"/>
      <c r="AC99" s="39">
        <f t="shared" ref="AC99:AC106" si="98">SUM(AC94:AC98)</f>
        <v>-10960305.129999988</v>
      </c>
      <c r="AD99" s="147">
        <f t="shared" si="95"/>
        <v>3908926.7000000011</v>
      </c>
      <c r="AE99" s="148">
        <f t="shared" si="95"/>
        <v>7955164.9900000021</v>
      </c>
      <c r="AF99" s="148">
        <f t="shared" ref="AF99:AG99" si="99">SUM(AF94:AF98)</f>
        <v>10583334.109999996</v>
      </c>
      <c r="AG99" s="148">
        <f t="shared" si="99"/>
        <v>16255127.199999992</v>
      </c>
      <c r="AH99" s="148">
        <f t="shared" ref="AH99" si="100">SUM(AH94:AH98)</f>
        <v>18925801.859999999</v>
      </c>
      <c r="AI99" s="149"/>
    </row>
    <row r="100" spans="1:35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8"/>
      <c r="V100" s="233"/>
      <c r="W100" s="234"/>
      <c r="X100" s="235"/>
      <c r="Y100" s="235"/>
      <c r="Z100" s="235"/>
      <c r="AA100" s="235"/>
      <c r="AB100" s="236"/>
      <c r="AC100" s="109"/>
      <c r="AD100" s="110"/>
      <c r="AE100" s="111"/>
      <c r="AF100" s="111"/>
      <c r="AG100" s="111"/>
      <c r="AH100" s="111"/>
      <c r="AI100" s="112"/>
    </row>
    <row r="101" spans="1:35" s="41" customFormat="1" x14ac:dyDescent="0.2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115">
        <f>'NECO-ELECTRIC'!U101+'NECO-GAS'!U101</f>
        <v>13393952</v>
      </c>
      <c r="V101" s="237">
        <f>IF(ISERROR((O101-C101)/C101)=TRUE,0,(O101-C101)/C101)</f>
        <v>-2.6238203994065991E-2</v>
      </c>
      <c r="W101" s="238">
        <f t="shared" ref="W101:AA106" si="101">IF(ISERROR((P101-D101)/D101)=TRUE,0,(P101-D101)/D101)</f>
        <v>-6.8475630640488519E-2</v>
      </c>
      <c r="X101" s="239">
        <f t="shared" si="101"/>
        <v>3.3344429022549679E-2</v>
      </c>
      <c r="Y101" s="239">
        <f t="shared" si="101"/>
        <v>0.20259447558099486</v>
      </c>
      <c r="Z101" s="239">
        <f t="shared" si="101"/>
        <v>0.13771846834702642</v>
      </c>
      <c r="AA101" s="239">
        <f t="shared" si="101"/>
        <v>0.10372533875881462</v>
      </c>
      <c r="AB101" s="206"/>
      <c r="AC101" s="38">
        <f t="shared" ref="AC101:AH105" si="102">O101-C101</f>
        <v>-2200202.0599999875</v>
      </c>
      <c r="AD101" s="72">
        <f t="shared" si="102"/>
        <v>-5206108.2099999934</v>
      </c>
      <c r="AE101" s="73">
        <f t="shared" si="102"/>
        <v>2157820.0300000012</v>
      </c>
      <c r="AF101" s="73">
        <f t="shared" si="102"/>
        <v>10335887.399999999</v>
      </c>
      <c r="AG101" s="73">
        <f t="shared" si="102"/>
        <v>7761308.3100000024</v>
      </c>
      <c r="AH101" s="73">
        <f t="shared" si="102"/>
        <v>7165044.2899999917</v>
      </c>
      <c r="AI101" s="118"/>
    </row>
    <row r="102" spans="1:35" s="41" customFormat="1" x14ac:dyDescent="0.2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115">
        <f>'NECO-ELECTRIC'!U102+'NECO-GAS'!U102</f>
        <v>650821</v>
      </c>
      <c r="V102" s="237">
        <f t="shared" ref="V102:V106" si="103">IF(ISERROR((O102-C102)/C102)=TRUE,0,(O102-C102)/C102)</f>
        <v>-0.16787935292192105</v>
      </c>
      <c r="W102" s="238">
        <f t="shared" si="101"/>
        <v>-0.39052027057249167</v>
      </c>
      <c r="X102" s="239">
        <f t="shared" si="101"/>
        <v>-0.22399641262741068</v>
      </c>
      <c r="Y102" s="239">
        <f t="shared" si="101"/>
        <v>-0.3002741996961738</v>
      </c>
      <c r="Z102" s="239">
        <f t="shared" si="101"/>
        <v>-0.13945664508775255</v>
      </c>
      <c r="AA102" s="239">
        <f t="shared" si="101"/>
        <v>-7.5580571018529233E-2</v>
      </c>
      <c r="AB102" s="206"/>
      <c r="AC102" s="38">
        <f t="shared" si="93"/>
        <v>-696887.87000000011</v>
      </c>
      <c r="AD102" s="72">
        <f t="shared" si="102"/>
        <v>-2108326.4500000002</v>
      </c>
      <c r="AE102" s="73">
        <f t="shared" si="102"/>
        <v>-988409.05000000028</v>
      </c>
      <c r="AF102" s="73">
        <f t="shared" si="102"/>
        <v>-1326763.3500000001</v>
      </c>
      <c r="AG102" s="73">
        <f t="shared" si="102"/>
        <v>-505243.20000000019</v>
      </c>
      <c r="AH102" s="73">
        <f t="shared" si="102"/>
        <v>-257598.49999999953</v>
      </c>
      <c r="AI102" s="118"/>
    </row>
    <row r="103" spans="1:35" s="41" customFormat="1" x14ac:dyDescent="0.2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115">
        <f>'NECO-ELECTRIC'!U103+'NECO-GAS'!U103</f>
        <v>2228892</v>
      </c>
      <c r="V103" s="237">
        <f t="shared" si="103"/>
        <v>-0.13780313470833067</v>
      </c>
      <c r="W103" s="238">
        <f t="shared" si="101"/>
        <v>-0.22912037658567269</v>
      </c>
      <c r="X103" s="239">
        <f t="shared" si="101"/>
        <v>-0.10007347137738112</v>
      </c>
      <c r="Y103" s="239">
        <f t="shared" si="101"/>
        <v>5.2240217756944499E-2</v>
      </c>
      <c r="Z103" s="239">
        <f t="shared" si="101"/>
        <v>-4.3916877119952362E-3</v>
      </c>
      <c r="AA103" s="239">
        <f t="shared" si="101"/>
        <v>-3.4030639646863738E-2</v>
      </c>
      <c r="AB103" s="206"/>
      <c r="AC103" s="38">
        <f t="shared" si="93"/>
        <v>-2330488.4000000022</v>
      </c>
      <c r="AD103" s="72">
        <f t="shared" si="102"/>
        <v>-3383083.4000000004</v>
      </c>
      <c r="AE103" s="73">
        <f t="shared" si="102"/>
        <v>-1321353.6800000016</v>
      </c>
      <c r="AF103" s="73">
        <f t="shared" si="102"/>
        <v>508861.78999999911</v>
      </c>
      <c r="AG103" s="73">
        <f t="shared" si="102"/>
        <v>-45481.759999999776</v>
      </c>
      <c r="AH103" s="73">
        <f t="shared" si="102"/>
        <v>-419032.0700000003</v>
      </c>
      <c r="AI103" s="118"/>
    </row>
    <row r="104" spans="1:35" s="41" customFormat="1" x14ac:dyDescent="0.2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115">
        <f>'NECO-ELECTRIC'!U104+'NECO-GAS'!U104</f>
        <v>4274457</v>
      </c>
      <c r="V104" s="237">
        <f t="shared" si="103"/>
        <v>-9.5902246242810435E-2</v>
      </c>
      <c r="W104" s="238">
        <f t="shared" si="101"/>
        <v>-0.26202733026892799</v>
      </c>
      <c r="X104" s="239">
        <f t="shared" si="101"/>
        <v>-0.13029855840020058</v>
      </c>
      <c r="Y104" s="239">
        <f t="shared" si="101"/>
        <v>3.3975862172771426E-3</v>
      </c>
      <c r="Z104" s="239">
        <f t="shared" si="101"/>
        <v>1.3587398148916146E-2</v>
      </c>
      <c r="AA104" s="239">
        <f t="shared" si="101"/>
        <v>-5.7883511802602497E-2</v>
      </c>
      <c r="AB104" s="206"/>
      <c r="AC104" s="38">
        <f t="shared" si="93"/>
        <v>-2429287.6899999976</v>
      </c>
      <c r="AD104" s="72">
        <f t="shared" si="102"/>
        <v>-6106172.2800000012</v>
      </c>
      <c r="AE104" s="73">
        <f t="shared" si="102"/>
        <v>-3015646.8499999978</v>
      </c>
      <c r="AF104" s="73">
        <f t="shared" si="102"/>
        <v>59072.480000000447</v>
      </c>
      <c r="AG104" s="73">
        <f t="shared" si="102"/>
        <v>245119.24000000209</v>
      </c>
      <c r="AH104" s="73">
        <f t="shared" si="102"/>
        <v>-1195644.5600000061</v>
      </c>
      <c r="AI104" s="118"/>
    </row>
    <row r="105" spans="1:35" s="41" customFormat="1" x14ac:dyDescent="0.2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115">
        <f>'NECO-ELECTRIC'!U105+'NECO-GAS'!U105</f>
        <v>5296914</v>
      </c>
      <c r="V105" s="237">
        <f t="shared" si="103"/>
        <v>-7.7562172626908385E-2</v>
      </c>
      <c r="W105" s="238">
        <f t="shared" si="101"/>
        <v>-0.20526894881803101</v>
      </c>
      <c r="X105" s="239">
        <f t="shared" si="101"/>
        <v>-0.10189235138493405</v>
      </c>
      <c r="Y105" s="239">
        <f t="shared" si="101"/>
        <v>-3.0587268850539969E-2</v>
      </c>
      <c r="Z105" s="239">
        <f t="shared" si="101"/>
        <v>3.2583887855731269E-2</v>
      </c>
      <c r="AA105" s="239">
        <f t="shared" si="101"/>
        <v>-0.17203412324955836</v>
      </c>
      <c r="AB105" s="206"/>
      <c r="AC105" s="38">
        <f t="shared" si="93"/>
        <v>-2014117.75</v>
      </c>
      <c r="AD105" s="72">
        <f t="shared" si="102"/>
        <v>-4895640.3799999952</v>
      </c>
      <c r="AE105" s="73">
        <f t="shared" si="102"/>
        <v>-2746988.4299999997</v>
      </c>
      <c r="AF105" s="73">
        <f t="shared" si="102"/>
        <v>-618345.53000000119</v>
      </c>
      <c r="AG105" s="73">
        <f t="shared" si="102"/>
        <v>715129.62000000104</v>
      </c>
      <c r="AH105" s="73">
        <f t="shared" si="102"/>
        <v>-4579784.3900000006</v>
      </c>
      <c r="AI105" s="118"/>
    </row>
    <row r="106" spans="1:35" s="150" customFormat="1" x14ac:dyDescent="0.25">
      <c r="A106" s="173"/>
      <c r="B106" s="42" t="s">
        <v>35</v>
      </c>
      <c r="C106" s="151">
        <f>SUM(C101:C105)</f>
        <v>156216406.98999998</v>
      </c>
      <c r="D106" s="152">
        <f t="shared" ref="D106:AE106" si="104">SUM(D101:D105)</f>
        <v>143346371.88999999</v>
      </c>
      <c r="E106" s="152">
        <f t="shared" si="104"/>
        <v>132433349.04999998</v>
      </c>
      <c r="F106" s="153">
        <f t="shared" si="104"/>
        <v>102779311.73</v>
      </c>
      <c r="G106" s="152">
        <f t="shared" si="104"/>
        <v>110323133.92999999</v>
      </c>
      <c r="H106" s="152">
        <f t="shared" si="104"/>
        <v>132076146.45</v>
      </c>
      <c r="I106" s="152">
        <f t="shared" si="104"/>
        <v>121033715.64</v>
      </c>
      <c r="J106" s="152">
        <f t="shared" si="104"/>
        <v>120539759.44000001</v>
      </c>
      <c r="K106" s="152">
        <f t="shared" si="104"/>
        <v>97698220.300000012</v>
      </c>
      <c r="L106" s="152">
        <f t="shared" si="104"/>
        <v>122217511.69999999</v>
      </c>
      <c r="M106" s="152">
        <f t="shared" si="104"/>
        <v>154802265.56</v>
      </c>
      <c r="N106" s="154">
        <f t="shared" si="104"/>
        <v>147675760.22999999</v>
      </c>
      <c r="O106" s="151">
        <f t="shared" si="104"/>
        <v>146545423.22</v>
      </c>
      <c r="P106" s="152">
        <f t="shared" si="104"/>
        <v>121647041.16999999</v>
      </c>
      <c r="Q106" s="152">
        <f t="shared" si="104"/>
        <v>126518771.06999999</v>
      </c>
      <c r="R106" s="152">
        <f t="shared" si="104"/>
        <v>111738024.52</v>
      </c>
      <c r="S106" s="152">
        <f t="shared" ref="S106:T106" si="105">SUM(S101:S105)</f>
        <v>118493966.14</v>
      </c>
      <c r="T106" s="152">
        <f t="shared" si="105"/>
        <v>132789131.22</v>
      </c>
      <c r="U106" s="154">
        <f t="shared" ref="U106" si="106">SUM(U101:U105)</f>
        <v>25845036</v>
      </c>
      <c r="V106" s="241">
        <f t="shared" si="103"/>
        <v>-6.1907605970089034E-2</v>
      </c>
      <c r="W106" s="242">
        <f t="shared" si="101"/>
        <v>-0.15137690918784788</v>
      </c>
      <c r="X106" s="243">
        <f t="shared" si="101"/>
        <v>-4.4660789917552797E-2</v>
      </c>
      <c r="Y106" s="243">
        <f t="shared" si="101"/>
        <v>8.7164553247198434E-2</v>
      </c>
      <c r="Z106" s="243">
        <f t="shared" si="101"/>
        <v>7.4062727543476051E-2</v>
      </c>
      <c r="AA106" s="243">
        <f t="shared" si="101"/>
        <v>5.3982856796167206E-3</v>
      </c>
      <c r="AB106" s="252"/>
      <c r="AC106" s="153">
        <f t="shared" si="98"/>
        <v>-9670983.7699999884</v>
      </c>
      <c r="AD106" s="155">
        <f t="shared" si="104"/>
        <v>-21699330.719999991</v>
      </c>
      <c r="AE106" s="156">
        <f t="shared" si="104"/>
        <v>-5914577.9799999986</v>
      </c>
      <c r="AF106" s="156">
        <f t="shared" ref="AF106:AG106" si="107">SUM(AF101:AF105)</f>
        <v>8958712.7899999972</v>
      </c>
      <c r="AG106" s="156">
        <f t="shared" si="107"/>
        <v>8170832.2100000056</v>
      </c>
      <c r="AH106" s="156">
        <f t="shared" ref="AH106" si="108">SUM(AH101:AH105)</f>
        <v>712984.76999998465</v>
      </c>
      <c r="AI106" s="157"/>
    </row>
    <row r="107" spans="1:35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52"/>
      <c r="V107" s="245"/>
      <c r="W107" s="246"/>
      <c r="X107" s="247"/>
      <c r="Y107" s="247"/>
      <c r="Z107" s="247"/>
      <c r="AA107" s="247"/>
      <c r="AB107" s="248"/>
      <c r="AC107" s="102"/>
      <c r="AD107" s="103"/>
      <c r="AE107" s="104"/>
      <c r="AF107" s="104"/>
      <c r="AG107" s="104"/>
      <c r="AH107" s="104"/>
      <c r="AI107" s="105"/>
    </row>
    <row r="108" spans="1:35" s="66" customFormat="1" x14ac:dyDescent="0.2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122">
        <f>'NECO-ELECTRIC'!U108+'NECO-GAS'!U108</f>
        <v>102261</v>
      </c>
      <c r="V108" s="237">
        <f>IF(ISERROR((O108-C108)/C108)=TRUE,0,(O108-C108)/C108)</f>
        <v>0.13743279569892472</v>
      </c>
      <c r="W108" s="238">
        <f t="shared" ref="W108:AA113" si="109">IF(ISERROR((P108-D108)/D108)=TRUE,0,(P108-D108)/D108)</f>
        <v>7.1212574479477292E-2</v>
      </c>
      <c r="X108" s="239">
        <f t="shared" si="109"/>
        <v>2.9942337391072479E-2</v>
      </c>
      <c r="Y108" s="239">
        <f t="shared" si="109"/>
        <v>0.19945437391145959</v>
      </c>
      <c r="Z108" s="239">
        <f t="shared" si="109"/>
        <v>5.420613636242301E-2</v>
      </c>
      <c r="AA108" s="239">
        <f t="shared" si="109"/>
        <v>6.0802682833209977E-2</v>
      </c>
      <c r="AB108" s="206"/>
      <c r="AC108" s="37">
        <f t="shared" ref="AC108:AH112" si="110">O108-C108</f>
        <v>71984</v>
      </c>
      <c r="AD108" s="72">
        <f t="shared" si="110"/>
        <v>37373</v>
      </c>
      <c r="AE108" s="73">
        <f t="shared" si="110"/>
        <v>16170</v>
      </c>
      <c r="AF108" s="73">
        <f t="shared" si="110"/>
        <v>97456</v>
      </c>
      <c r="AG108" s="73">
        <f t="shared" si="110"/>
        <v>30460</v>
      </c>
      <c r="AH108" s="73">
        <f t="shared" si="110"/>
        <v>33107</v>
      </c>
      <c r="AI108" s="123"/>
    </row>
    <row r="109" spans="1:35" s="66" customFormat="1" x14ac:dyDescent="0.2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122">
        <f>'NECO-ELECTRIC'!U109+'NECO-GAS'!U109</f>
        <v>9363</v>
      </c>
      <c r="V109" s="237">
        <f t="shared" ref="V109:V113" si="111">IF(ISERROR((O109-C109)/C109)=TRUE,0,(O109-C109)/C109)</f>
        <v>0.23976499976870055</v>
      </c>
      <c r="W109" s="238">
        <f t="shared" si="109"/>
        <v>-2.202339986235375E-2</v>
      </c>
      <c r="X109" s="239">
        <f t="shared" si="109"/>
        <v>3.6188226816917198E-2</v>
      </c>
      <c r="Y109" s="239">
        <f t="shared" si="109"/>
        <v>-3.421222115966354E-2</v>
      </c>
      <c r="Z109" s="239">
        <f t="shared" si="109"/>
        <v>-5.1037201469687689E-2</v>
      </c>
      <c r="AA109" s="239">
        <f t="shared" si="109"/>
        <v>-3.7369744879626306E-2</v>
      </c>
      <c r="AB109" s="206"/>
      <c r="AC109" s="37">
        <f t="shared" si="93"/>
        <v>10366</v>
      </c>
      <c r="AD109" s="72">
        <f t="shared" si="110"/>
        <v>-1120</v>
      </c>
      <c r="AE109" s="73">
        <f t="shared" si="110"/>
        <v>1808</v>
      </c>
      <c r="AF109" s="73">
        <f t="shared" si="110"/>
        <v>-1753</v>
      </c>
      <c r="AG109" s="73">
        <f t="shared" si="110"/>
        <v>-2667</v>
      </c>
      <c r="AH109" s="73">
        <f t="shared" si="110"/>
        <v>-1768</v>
      </c>
      <c r="AI109" s="123"/>
    </row>
    <row r="110" spans="1:35" s="66" customFormat="1" x14ac:dyDescent="0.2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122">
        <f>'NECO-ELECTRIC'!U110+'NECO-GAS'!U110</f>
        <v>12315</v>
      </c>
      <c r="V110" s="237">
        <f t="shared" si="111"/>
        <v>5.0084628404369905E-2</v>
      </c>
      <c r="W110" s="238">
        <f t="shared" si="109"/>
        <v>-1.4149903988415652E-2</v>
      </c>
      <c r="X110" s="239">
        <f t="shared" si="109"/>
        <v>-2.2905873450142614E-2</v>
      </c>
      <c r="Y110" s="239">
        <f t="shared" si="109"/>
        <v>0.16366093325103018</v>
      </c>
      <c r="Z110" s="239">
        <f t="shared" si="109"/>
        <v>8.8658328165882733E-2</v>
      </c>
      <c r="AA110" s="239">
        <f t="shared" si="109"/>
        <v>3.9358301316831393E-2</v>
      </c>
      <c r="AB110" s="206"/>
      <c r="AC110" s="37">
        <f t="shared" ref="AC110:AC140" si="112">O110-C110</f>
        <v>3255</v>
      </c>
      <c r="AD110" s="72">
        <f t="shared" si="110"/>
        <v>-899</v>
      </c>
      <c r="AE110" s="73">
        <f t="shared" si="110"/>
        <v>-1574</v>
      </c>
      <c r="AF110" s="73">
        <f t="shared" si="110"/>
        <v>9810</v>
      </c>
      <c r="AG110" s="73">
        <f t="shared" si="110"/>
        <v>5862</v>
      </c>
      <c r="AH110" s="73">
        <f t="shared" si="110"/>
        <v>2684</v>
      </c>
      <c r="AI110" s="123"/>
    </row>
    <row r="111" spans="1:35" s="66" customFormat="1" x14ac:dyDescent="0.2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122">
        <f>'NECO-ELECTRIC'!U111+'NECO-GAS'!U111</f>
        <v>3051</v>
      </c>
      <c r="V111" s="237">
        <f t="shared" si="111"/>
        <v>6.6842761758015998E-2</v>
      </c>
      <c r="W111" s="238">
        <f t="shared" si="109"/>
        <v>-0.12573014018691589</v>
      </c>
      <c r="X111" s="239">
        <f t="shared" si="109"/>
        <v>-4.1025980911983034E-2</v>
      </c>
      <c r="Y111" s="239">
        <f t="shared" si="109"/>
        <v>0.13739198743126474</v>
      </c>
      <c r="Z111" s="239">
        <f t="shared" si="109"/>
        <v>3.0856028418193217E-2</v>
      </c>
      <c r="AA111" s="239">
        <f t="shared" si="109"/>
        <v>2.6066514554380141E-2</v>
      </c>
      <c r="AB111" s="206"/>
      <c r="AC111" s="37">
        <f t="shared" si="112"/>
        <v>911</v>
      </c>
      <c r="AD111" s="72">
        <f t="shared" si="110"/>
        <v>-1722</v>
      </c>
      <c r="AE111" s="73">
        <f t="shared" si="110"/>
        <v>-619</v>
      </c>
      <c r="AF111" s="73">
        <f t="shared" si="110"/>
        <v>1749</v>
      </c>
      <c r="AG111" s="73">
        <f t="shared" si="110"/>
        <v>443</v>
      </c>
      <c r="AH111" s="73">
        <f t="shared" si="110"/>
        <v>377</v>
      </c>
      <c r="AI111" s="123"/>
    </row>
    <row r="112" spans="1:35" s="66" customFormat="1" x14ac:dyDescent="0.2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122">
        <f>'NECO-ELECTRIC'!U112+'NECO-GAS'!U112</f>
        <v>541</v>
      </c>
      <c r="V112" s="237">
        <f t="shared" si="111"/>
        <v>5.5214723926380369E-2</v>
      </c>
      <c r="W112" s="238">
        <f t="shared" si="109"/>
        <v>-0.10862315388280133</v>
      </c>
      <c r="X112" s="239">
        <f t="shared" si="109"/>
        <v>1.4592274678111588E-2</v>
      </c>
      <c r="Y112" s="239">
        <f t="shared" si="109"/>
        <v>5.5319148936170209E-2</v>
      </c>
      <c r="Z112" s="239">
        <f t="shared" si="109"/>
        <v>8.7017873941674512E-2</v>
      </c>
      <c r="AA112" s="239">
        <f t="shared" si="109"/>
        <v>-1.7873100983020553E-2</v>
      </c>
      <c r="AB112" s="206"/>
      <c r="AC112" s="37">
        <f t="shared" si="112"/>
        <v>117</v>
      </c>
      <c r="AD112" s="72">
        <f t="shared" si="110"/>
        <v>-228</v>
      </c>
      <c r="AE112" s="73">
        <f t="shared" si="110"/>
        <v>34</v>
      </c>
      <c r="AF112" s="73">
        <f t="shared" si="110"/>
        <v>117</v>
      </c>
      <c r="AG112" s="73">
        <f t="shared" si="110"/>
        <v>185</v>
      </c>
      <c r="AH112" s="73">
        <f t="shared" si="110"/>
        <v>-40</v>
      </c>
      <c r="AI112" s="123"/>
    </row>
    <row r="113" spans="1:35" s="83" customFormat="1" ht="15.75" thickBot="1" x14ac:dyDescent="0.3">
      <c r="A113" s="173"/>
      <c r="B113" s="75" t="s">
        <v>35</v>
      </c>
      <c r="C113" s="76">
        <f>SUM(C108:C112)</f>
        <v>647748</v>
      </c>
      <c r="D113" s="77">
        <f t="shared" ref="D113:AE127" si="113">SUM(D108:D112)</f>
        <v>654993</v>
      </c>
      <c r="E113" s="77">
        <f t="shared" si="113"/>
        <v>676133</v>
      </c>
      <c r="F113" s="79">
        <f t="shared" si="113"/>
        <v>614638</v>
      </c>
      <c r="G113" s="77">
        <f t="shared" si="113"/>
        <v>696787</v>
      </c>
      <c r="H113" s="77">
        <f t="shared" si="113"/>
        <v>676705</v>
      </c>
      <c r="I113" s="77">
        <f t="shared" si="113"/>
        <v>655765</v>
      </c>
      <c r="J113" s="77">
        <f t="shared" si="113"/>
        <v>740927</v>
      </c>
      <c r="K113" s="77">
        <f t="shared" si="113"/>
        <v>645262</v>
      </c>
      <c r="L113" s="77">
        <f t="shared" si="113"/>
        <v>716485</v>
      </c>
      <c r="M113" s="77">
        <f t="shared" si="113"/>
        <v>764136</v>
      </c>
      <c r="N113" s="78">
        <f t="shared" si="113"/>
        <v>704385</v>
      </c>
      <c r="O113" s="76">
        <f t="shared" si="113"/>
        <v>734381</v>
      </c>
      <c r="P113" s="77">
        <f t="shared" si="113"/>
        <v>688397</v>
      </c>
      <c r="Q113" s="77">
        <f t="shared" si="113"/>
        <v>691952</v>
      </c>
      <c r="R113" s="77">
        <f t="shared" si="113"/>
        <v>722017</v>
      </c>
      <c r="S113" s="77">
        <f t="shared" ref="S113:T113" si="114">SUM(S108:S112)</f>
        <v>731070</v>
      </c>
      <c r="T113" s="77">
        <f t="shared" si="114"/>
        <v>711065</v>
      </c>
      <c r="U113" s="78">
        <f t="shared" ref="U113" si="115">SUM(U108:U112)</f>
        <v>127531</v>
      </c>
      <c r="V113" s="208">
        <f t="shared" si="111"/>
        <v>0.13374491314523548</v>
      </c>
      <c r="W113" s="212">
        <f t="shared" si="109"/>
        <v>5.0999018310119347E-2</v>
      </c>
      <c r="X113" s="213">
        <f t="shared" si="109"/>
        <v>2.3396284458826886E-2</v>
      </c>
      <c r="Y113" s="213">
        <f t="shared" si="109"/>
        <v>0.17470283321239494</v>
      </c>
      <c r="Z113" s="213">
        <f t="shared" si="109"/>
        <v>4.9201549397448571E-2</v>
      </c>
      <c r="AA113" s="213">
        <f t="shared" si="109"/>
        <v>5.0775448681478638E-2</v>
      </c>
      <c r="AB113" s="214"/>
      <c r="AC113" s="79">
        <f t="shared" si="113"/>
        <v>86633</v>
      </c>
      <c r="AD113" s="80">
        <f t="shared" si="113"/>
        <v>33404</v>
      </c>
      <c r="AE113" s="81">
        <f t="shared" si="113"/>
        <v>15819</v>
      </c>
      <c r="AF113" s="81">
        <f t="shared" ref="AF113:AG113" si="116">SUM(AF108:AF112)</f>
        <v>107379</v>
      </c>
      <c r="AG113" s="81">
        <f t="shared" si="116"/>
        <v>34283</v>
      </c>
      <c r="AH113" s="81">
        <f t="shared" ref="AH113" si="117">SUM(AH108:AH112)</f>
        <v>34360</v>
      </c>
      <c r="AI113" s="82"/>
    </row>
    <row r="114" spans="1:35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8"/>
      <c r="V114" s="233"/>
      <c r="W114" s="234"/>
      <c r="X114" s="235"/>
      <c r="Y114" s="235"/>
      <c r="Z114" s="235"/>
      <c r="AA114" s="235"/>
      <c r="AB114" s="236"/>
      <c r="AC114" s="109"/>
      <c r="AD114" s="110"/>
      <c r="AE114" s="111"/>
      <c r="AF114" s="111"/>
      <c r="AG114" s="111"/>
      <c r="AH114" s="111"/>
      <c r="AI114" s="112"/>
    </row>
    <row r="115" spans="1:35" s="41" customFormat="1" x14ac:dyDescent="0.2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18">+E94-E101</f>
        <v>-8232801.1299999952</v>
      </c>
      <c r="F115" s="114">
        <f t="shared" si="118"/>
        <v>-1468511.5199999958</v>
      </c>
      <c r="G115" s="114">
        <f t="shared" si="118"/>
        <v>10157627.849999994</v>
      </c>
      <c r="H115" s="114">
        <f t="shared" si="118"/>
        <v>4679098.7800000012</v>
      </c>
      <c r="I115" s="114">
        <f t="shared" si="118"/>
        <v>-5798040.2800000012</v>
      </c>
      <c r="J115" s="114">
        <f t="shared" si="118"/>
        <v>-2638477.8100000024</v>
      </c>
      <c r="K115" s="114">
        <f t="shared" si="118"/>
        <v>5066323.1900000051</v>
      </c>
      <c r="L115" s="114">
        <f t="shared" si="118"/>
        <v>15679756.099999994</v>
      </c>
      <c r="M115" s="114">
        <f t="shared" si="118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v>1579450</v>
      </c>
      <c r="Q115" s="114">
        <v>2622723</v>
      </c>
      <c r="R115" s="114">
        <v>1701795</v>
      </c>
      <c r="S115" s="114">
        <v>1701795</v>
      </c>
      <c r="T115" s="114">
        <v>1701795</v>
      </c>
      <c r="U115" s="115">
        <v>1701795</v>
      </c>
      <c r="V115" s="237">
        <f>IF(ISERROR((O115-C115)/C115)=TRUE,0,(O115-C115)/C115)</f>
        <v>-0.61227782423816879</v>
      </c>
      <c r="W115" s="238">
        <f t="shared" ref="W115:AA120" si="119">IF(ISERROR((P115-D115)/D115)=TRUE,0,(P115-D115)/D115)</f>
        <v>-1.1255295073966136</v>
      </c>
      <c r="X115" s="239">
        <f t="shared" si="119"/>
        <v>-1.3185699446137358</v>
      </c>
      <c r="Y115" s="239">
        <f t="shared" si="119"/>
        <v>-2.1588570990576939</v>
      </c>
      <c r="Z115" s="239">
        <f t="shared" si="119"/>
        <v>-0.83246137532002606</v>
      </c>
      <c r="AA115" s="239">
        <f t="shared" si="119"/>
        <v>-0.6362985523464415</v>
      </c>
      <c r="AB115" s="206"/>
      <c r="AC115" s="38">
        <f t="shared" ref="AC115:AH119" si="120">O115-C115</f>
        <v>2736637.8999999911</v>
      </c>
      <c r="AD115" s="72">
        <f t="shared" si="120"/>
        <v>14161750.629999995</v>
      </c>
      <c r="AE115" s="73">
        <f t="shared" si="120"/>
        <v>10855524.129999995</v>
      </c>
      <c r="AF115" s="73">
        <f t="shared" si="120"/>
        <v>3170306.5199999958</v>
      </c>
      <c r="AG115" s="73">
        <f t="shared" si="120"/>
        <v>-8455832.849999994</v>
      </c>
      <c r="AH115" s="73">
        <f t="shared" si="120"/>
        <v>-2977303.7800000012</v>
      </c>
      <c r="AI115" s="118"/>
    </row>
    <row r="116" spans="1:35" s="41" customFormat="1" x14ac:dyDescent="0.25">
      <c r="A116" s="172"/>
      <c r="B116" s="42" t="s">
        <v>31</v>
      </c>
      <c r="C116" s="113">
        <f t="shared" ref="C116:D119" si="121">+C95-C102</f>
        <v>2851470.9000000004</v>
      </c>
      <c r="D116" s="114">
        <f t="shared" si="121"/>
        <v>-655268.83999999985</v>
      </c>
      <c r="E116" s="114">
        <f t="shared" si="118"/>
        <v>-528249.9700000002</v>
      </c>
      <c r="F116" s="114">
        <f t="shared" si="118"/>
        <v>-1053630.9900000002</v>
      </c>
      <c r="G116" s="114">
        <f t="shared" si="118"/>
        <v>365136.66000000015</v>
      </c>
      <c r="H116" s="114">
        <f t="shared" si="118"/>
        <v>963023.36000000034</v>
      </c>
      <c r="I116" s="114">
        <f t="shared" si="118"/>
        <v>369161.12999999989</v>
      </c>
      <c r="J116" s="114">
        <f t="shared" si="118"/>
        <v>507580.77</v>
      </c>
      <c r="K116" s="114">
        <f t="shared" si="118"/>
        <v>1515777.8600000003</v>
      </c>
      <c r="L116" s="114">
        <f t="shared" si="118"/>
        <v>2606503.7400000002</v>
      </c>
      <c r="M116" s="114">
        <f t="shared" si="118"/>
        <v>2144613.4899999998</v>
      </c>
      <c r="N116" s="115">
        <f t="shared" si="118"/>
        <v>-798047.84999999963</v>
      </c>
      <c r="O116" s="113">
        <f t="shared" si="118"/>
        <v>888235.11000000034</v>
      </c>
      <c r="P116" s="114">
        <v>439744</v>
      </c>
      <c r="Q116" s="114">
        <v>284253</v>
      </c>
      <c r="R116" s="114">
        <v>179855</v>
      </c>
      <c r="S116" s="114">
        <v>179855</v>
      </c>
      <c r="T116" s="114">
        <v>179855</v>
      </c>
      <c r="U116" s="115">
        <v>179855</v>
      </c>
      <c r="V116" s="237">
        <f t="shared" ref="V116:V120" si="122">IF(ISERROR((O116-C116)/C116)=TRUE,0,(O116-C116)/C116)</f>
        <v>-0.68849932503256472</v>
      </c>
      <c r="W116" s="238">
        <f t="shared" si="119"/>
        <v>-1.6710894417015161</v>
      </c>
      <c r="X116" s="239">
        <f t="shared" si="119"/>
        <v>-1.5381032014067126</v>
      </c>
      <c r="Y116" s="239">
        <f t="shared" si="119"/>
        <v>-1.1707001803354322</v>
      </c>
      <c r="Z116" s="239">
        <f t="shared" si="119"/>
        <v>-0.50743099857461604</v>
      </c>
      <c r="AA116" s="239">
        <f t="shared" si="119"/>
        <v>-0.81323921363652074</v>
      </c>
      <c r="AB116" s="206"/>
      <c r="AC116" s="38">
        <f t="shared" si="112"/>
        <v>-1963235.79</v>
      </c>
      <c r="AD116" s="72">
        <f t="shared" si="120"/>
        <v>1095012.8399999999</v>
      </c>
      <c r="AE116" s="73">
        <f t="shared" si="120"/>
        <v>812502.9700000002</v>
      </c>
      <c r="AF116" s="73">
        <f t="shared" si="120"/>
        <v>1233485.9900000002</v>
      </c>
      <c r="AG116" s="73">
        <f t="shared" si="120"/>
        <v>-185281.66000000015</v>
      </c>
      <c r="AH116" s="73">
        <f t="shared" si="120"/>
        <v>-783168.36000000034</v>
      </c>
      <c r="AI116" s="118"/>
    </row>
    <row r="117" spans="1:35" s="41" customFormat="1" x14ac:dyDescent="0.25">
      <c r="A117" s="172"/>
      <c r="B117" s="42" t="s">
        <v>32</v>
      </c>
      <c r="C117" s="113">
        <f t="shared" si="121"/>
        <v>-1166818.6400000006</v>
      </c>
      <c r="D117" s="114">
        <f t="shared" si="121"/>
        <v>-1996617.0600000005</v>
      </c>
      <c r="E117" s="114">
        <f t="shared" si="118"/>
        <v>-2243015.5100000016</v>
      </c>
      <c r="F117" s="114">
        <f t="shared" si="118"/>
        <v>170557.3900000006</v>
      </c>
      <c r="G117" s="114">
        <f t="shared" si="118"/>
        <v>1644583.1400000006</v>
      </c>
      <c r="H117" s="114">
        <f t="shared" si="118"/>
        <v>428173.46000000089</v>
      </c>
      <c r="I117" s="114">
        <f t="shared" si="118"/>
        <v>305294.1099999994</v>
      </c>
      <c r="J117" s="114">
        <f t="shared" si="118"/>
        <v>-282210.89999999851</v>
      </c>
      <c r="K117" s="114">
        <f t="shared" si="118"/>
        <v>2076035.7200000007</v>
      </c>
      <c r="L117" s="114">
        <f t="shared" si="118"/>
        <v>3351471.709999999</v>
      </c>
      <c r="M117" s="114">
        <f t="shared" si="118"/>
        <v>2035637.2800000012</v>
      </c>
      <c r="N117" s="115">
        <f t="shared" si="118"/>
        <v>615408.80999999866</v>
      </c>
      <c r="O117" s="113">
        <f t="shared" si="118"/>
        <v>268573.17000000179</v>
      </c>
      <c r="P117" s="114">
        <v>1355877</v>
      </c>
      <c r="Q117" s="114">
        <v>-446573</v>
      </c>
      <c r="R117" s="114">
        <v>207741</v>
      </c>
      <c r="S117" s="114">
        <v>207741</v>
      </c>
      <c r="T117" s="114">
        <v>207741</v>
      </c>
      <c r="U117" s="115">
        <v>207741</v>
      </c>
      <c r="V117" s="237">
        <f t="shared" si="122"/>
        <v>-1.2301755909555934</v>
      </c>
      <c r="W117" s="238">
        <f t="shared" si="119"/>
        <v>-1.6790871555509996</v>
      </c>
      <c r="X117" s="239">
        <f t="shared" si="119"/>
        <v>-0.80090507711201708</v>
      </c>
      <c r="Y117" s="239">
        <f t="shared" si="119"/>
        <v>0.21801230659075677</v>
      </c>
      <c r="Z117" s="239">
        <f t="shared" si="119"/>
        <v>-0.87368166744066222</v>
      </c>
      <c r="AA117" s="239">
        <f t="shared" si="119"/>
        <v>-0.514820465518812</v>
      </c>
      <c r="AB117" s="206"/>
      <c r="AC117" s="38">
        <f t="shared" si="112"/>
        <v>1435391.8100000024</v>
      </c>
      <c r="AD117" s="72">
        <f t="shared" si="120"/>
        <v>3352494.0600000005</v>
      </c>
      <c r="AE117" s="73">
        <f t="shared" si="120"/>
        <v>1796442.5100000016</v>
      </c>
      <c r="AF117" s="73">
        <f t="shared" si="120"/>
        <v>37183.609999999404</v>
      </c>
      <c r="AG117" s="73">
        <f t="shared" si="120"/>
        <v>-1436842.1400000006</v>
      </c>
      <c r="AH117" s="73">
        <f t="shared" si="120"/>
        <v>-220432.46000000089</v>
      </c>
      <c r="AI117" s="118"/>
    </row>
    <row r="118" spans="1:35" s="41" customFormat="1" x14ac:dyDescent="0.25">
      <c r="A118" s="172"/>
      <c r="B118" s="42" t="s">
        <v>33</v>
      </c>
      <c r="C118" s="113">
        <f t="shared" si="121"/>
        <v>435183.5</v>
      </c>
      <c r="D118" s="114">
        <f t="shared" si="121"/>
        <v>-771327.67000000179</v>
      </c>
      <c r="E118" s="114">
        <f t="shared" si="118"/>
        <v>-3159864.4800000004</v>
      </c>
      <c r="F118" s="114">
        <f t="shared" si="118"/>
        <v>1084464.0600000024</v>
      </c>
      <c r="G118" s="114">
        <f t="shared" si="118"/>
        <v>6255234.1500000022</v>
      </c>
      <c r="H118" s="114">
        <f t="shared" si="118"/>
        <v>-5417.7800000049174</v>
      </c>
      <c r="I118" s="114">
        <f t="shared" si="118"/>
        <v>2006621.1999999993</v>
      </c>
      <c r="J118" s="114">
        <f t="shared" si="118"/>
        <v>-48273.319999996573</v>
      </c>
      <c r="K118" s="114">
        <f t="shared" si="118"/>
        <v>1291401.7399999984</v>
      </c>
      <c r="L118" s="114">
        <f t="shared" si="118"/>
        <v>3248566.9800000042</v>
      </c>
      <c r="M118" s="114">
        <f t="shared" si="118"/>
        <v>2846014.1099999994</v>
      </c>
      <c r="N118" s="115">
        <f t="shared" si="118"/>
        <v>416183.5</v>
      </c>
      <c r="O118" s="113">
        <f t="shared" si="118"/>
        <v>-385697.08999999985</v>
      </c>
      <c r="P118" s="114">
        <v>3096649</v>
      </c>
      <c r="Q118" s="114">
        <v>-649323</v>
      </c>
      <c r="R118" s="114">
        <v>1120926</v>
      </c>
      <c r="S118" s="114">
        <v>1120926</v>
      </c>
      <c r="T118" s="114">
        <v>1120926</v>
      </c>
      <c r="U118" s="115">
        <v>1120926</v>
      </c>
      <c r="V118" s="237">
        <f t="shared" si="122"/>
        <v>-1.8862861068951371</v>
      </c>
      <c r="W118" s="238">
        <f t="shared" si="119"/>
        <v>-5.0146997449216268</v>
      </c>
      <c r="X118" s="239">
        <f t="shared" si="119"/>
        <v>-0.79450922528171208</v>
      </c>
      <c r="Y118" s="239">
        <f t="shared" si="119"/>
        <v>3.3622082413683252E-2</v>
      </c>
      <c r="Z118" s="239">
        <f t="shared" si="119"/>
        <v>-0.82080191194761276</v>
      </c>
      <c r="AA118" s="239">
        <f t="shared" si="119"/>
        <v>-207.89765918863125</v>
      </c>
      <c r="AB118" s="206"/>
      <c r="AC118" s="38">
        <f t="shared" si="112"/>
        <v>-820880.58999999985</v>
      </c>
      <c r="AD118" s="72">
        <f t="shared" si="120"/>
        <v>3867976.6700000018</v>
      </c>
      <c r="AE118" s="73">
        <f t="shared" si="120"/>
        <v>2510541.4800000004</v>
      </c>
      <c r="AF118" s="73">
        <f t="shared" si="120"/>
        <v>36461.939999997616</v>
      </c>
      <c r="AG118" s="73">
        <f t="shared" si="120"/>
        <v>-5134308.1500000022</v>
      </c>
      <c r="AH118" s="73">
        <f t="shared" si="120"/>
        <v>1126343.7800000049</v>
      </c>
      <c r="AI118" s="118"/>
    </row>
    <row r="119" spans="1:35" s="41" customFormat="1" x14ac:dyDescent="0.25">
      <c r="A119" s="172"/>
      <c r="B119" s="42" t="s">
        <v>34</v>
      </c>
      <c r="C119" s="113">
        <f t="shared" si="121"/>
        <v>2028456.349999994</v>
      </c>
      <c r="D119" s="114">
        <f t="shared" si="121"/>
        <v>2646070.3600000069</v>
      </c>
      <c r="E119" s="114">
        <f t="shared" si="118"/>
        <v>-2536150.3099999987</v>
      </c>
      <c r="F119" s="114">
        <f t="shared" si="118"/>
        <v>1520152.9199999981</v>
      </c>
      <c r="G119" s="114">
        <f t="shared" si="118"/>
        <v>2743294.8300000019</v>
      </c>
      <c r="H119" s="114">
        <f t="shared" si="118"/>
        <v>-1258785.0899999999</v>
      </c>
      <c r="I119" s="114">
        <f t="shared" si="118"/>
        <v>3328845.6199999973</v>
      </c>
      <c r="J119" s="114">
        <f t="shared" si="118"/>
        <v>1102436.3200000003</v>
      </c>
      <c r="K119" s="114">
        <f t="shared" si="118"/>
        <v>-3930.4499999992549</v>
      </c>
      <c r="L119" s="114">
        <f t="shared" si="118"/>
        <v>3424559.8599999994</v>
      </c>
      <c r="M119" s="114">
        <f t="shared" si="118"/>
        <v>3471065.1600000039</v>
      </c>
      <c r="N119" s="115">
        <f t="shared" si="118"/>
        <v>-514800.05999999866</v>
      </c>
      <c r="O119" s="113">
        <f t="shared" si="118"/>
        <v>-648778.33999999985</v>
      </c>
      <c r="P119" s="114">
        <v>3374281</v>
      </c>
      <c r="Q119" s="114">
        <v>-1015611</v>
      </c>
      <c r="R119" s="114">
        <v>3447326</v>
      </c>
      <c r="S119" s="114">
        <v>3447326</v>
      </c>
      <c r="T119" s="114">
        <v>3447326</v>
      </c>
      <c r="U119" s="115">
        <v>3447326</v>
      </c>
      <c r="V119" s="237">
        <f t="shared" si="122"/>
        <v>-1.3198384525257356</v>
      </c>
      <c r="W119" s="238">
        <f t="shared" si="119"/>
        <v>0.27520456409934285</v>
      </c>
      <c r="X119" s="239">
        <f t="shared" si="119"/>
        <v>-0.59954621143886355</v>
      </c>
      <c r="Y119" s="239">
        <f t="shared" si="119"/>
        <v>1.2677494840453316</v>
      </c>
      <c r="Z119" s="239">
        <f t="shared" si="119"/>
        <v>0.25663707826839655</v>
      </c>
      <c r="AA119" s="239">
        <f t="shared" si="119"/>
        <v>-3.7386136262545024</v>
      </c>
      <c r="AB119" s="206"/>
      <c r="AC119" s="38">
        <f t="shared" si="112"/>
        <v>-2677234.6899999939</v>
      </c>
      <c r="AD119" s="72">
        <f t="shared" si="120"/>
        <v>728210.63999999315</v>
      </c>
      <c r="AE119" s="73">
        <f t="shared" si="120"/>
        <v>1520539.3099999987</v>
      </c>
      <c r="AF119" s="73">
        <f t="shared" si="120"/>
        <v>1927173.0800000019</v>
      </c>
      <c r="AG119" s="73">
        <f t="shared" si="120"/>
        <v>704031.16999999806</v>
      </c>
      <c r="AH119" s="73">
        <f t="shared" si="120"/>
        <v>4706111.09</v>
      </c>
      <c r="AI119" s="118"/>
    </row>
    <row r="120" spans="1:35" s="150" customFormat="1" ht="15.75" thickBot="1" x14ac:dyDescent="0.3">
      <c r="A120" s="173"/>
      <c r="B120" s="57" t="s">
        <v>35</v>
      </c>
      <c r="C120" s="144">
        <f>SUM(C115:C119)</f>
        <v>-321309.42000000738</v>
      </c>
      <c r="D120" s="145">
        <f t="shared" ref="D120:AE120" si="123">SUM(D115:D119)</f>
        <v>-13359443.839999991</v>
      </c>
      <c r="E120" s="145">
        <f t="shared" si="123"/>
        <v>-16700081.399999997</v>
      </c>
      <c r="F120" s="39">
        <f t="shared" si="123"/>
        <v>253031.86000000499</v>
      </c>
      <c r="G120" s="145">
        <f t="shared" si="123"/>
        <v>21165876.629999999</v>
      </c>
      <c r="H120" s="145">
        <f t="shared" si="123"/>
        <v>4806092.7299999977</v>
      </c>
      <c r="I120" s="145">
        <f t="shared" si="123"/>
        <v>211881.77999999467</v>
      </c>
      <c r="J120" s="145">
        <f t="shared" si="123"/>
        <v>-1358944.9399999972</v>
      </c>
      <c r="K120" s="145">
        <f t="shared" si="123"/>
        <v>9945608.0600000061</v>
      </c>
      <c r="L120" s="145">
        <f t="shared" si="123"/>
        <v>28310858.390000001</v>
      </c>
      <c r="M120" s="145">
        <f t="shared" si="123"/>
        <v>28227335.45999999</v>
      </c>
      <c r="N120" s="146">
        <f t="shared" si="123"/>
        <v>-2659294.8399999943</v>
      </c>
      <c r="O120" s="184">
        <f t="shared" si="123"/>
        <v>-1610630.7800000077</v>
      </c>
      <c r="P120" s="39">
        <f t="shared" si="123"/>
        <v>9846001</v>
      </c>
      <c r="Q120" s="145">
        <f t="shared" si="123"/>
        <v>795469</v>
      </c>
      <c r="R120" s="145">
        <f t="shared" si="123"/>
        <v>6657643</v>
      </c>
      <c r="S120" s="145">
        <f t="shared" ref="S120:T120" si="124">SUM(S115:S119)</f>
        <v>6657643</v>
      </c>
      <c r="T120" s="145">
        <f t="shared" si="124"/>
        <v>6657643</v>
      </c>
      <c r="U120" s="146">
        <f t="shared" ref="U120" si="125">SUM(U115:U119)</f>
        <v>6657643</v>
      </c>
      <c r="V120" s="208">
        <f t="shared" si="122"/>
        <v>4.0127094935466587</v>
      </c>
      <c r="W120" s="212">
        <f t="shared" si="119"/>
        <v>-1.7370068034209427</v>
      </c>
      <c r="X120" s="213">
        <f t="shared" si="119"/>
        <v>-1.0476326420780202</v>
      </c>
      <c r="Y120" s="213">
        <f t="shared" si="119"/>
        <v>25.311481091748163</v>
      </c>
      <c r="Z120" s="213">
        <f t="shared" si="119"/>
        <v>-0.68545394474407839</v>
      </c>
      <c r="AA120" s="213">
        <f t="shared" si="119"/>
        <v>0.38525063373049051</v>
      </c>
      <c r="AB120" s="214"/>
      <c r="AC120" s="39">
        <f t="shared" si="113"/>
        <v>-1289321.3600000003</v>
      </c>
      <c r="AD120" s="147">
        <f t="shared" si="123"/>
        <v>23205444.839999989</v>
      </c>
      <c r="AE120" s="148">
        <f t="shared" si="123"/>
        <v>17495550.399999999</v>
      </c>
      <c r="AF120" s="148">
        <f t="shared" ref="AF120:AG120" si="126">SUM(AF115:AF119)</f>
        <v>6404611.139999995</v>
      </c>
      <c r="AG120" s="148">
        <f t="shared" si="126"/>
        <v>-14508233.629999999</v>
      </c>
      <c r="AH120" s="148">
        <f t="shared" ref="AH120" si="127">SUM(AH115:AH119)</f>
        <v>1851550.2700000023</v>
      </c>
      <c r="AI120" s="149"/>
    </row>
    <row r="121" spans="1:35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7"/>
      <c r="V121" s="233"/>
      <c r="W121" s="234"/>
      <c r="X121" s="235"/>
      <c r="Y121" s="235"/>
      <c r="Z121" s="235"/>
      <c r="AA121" s="235"/>
      <c r="AB121" s="236"/>
      <c r="AC121" s="88"/>
      <c r="AD121" s="89"/>
      <c r="AE121" s="90"/>
      <c r="AF121" s="90"/>
      <c r="AG121" s="90"/>
      <c r="AH121" s="90"/>
      <c r="AI121" s="91"/>
    </row>
    <row r="122" spans="1:35" s="66" customFormat="1" x14ac:dyDescent="0.2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125">
        <f>'NECO-ELECTRIC'!U122+'NECO-GAS'!U122</f>
        <v>275</v>
      </c>
      <c r="V122" s="237">
        <f>IF(ISERROR((O122-C122)/C122)=TRUE,0,(O122-C122)/C122)</f>
        <v>-0.35190615835777128</v>
      </c>
      <c r="W122" s="238">
        <f t="shared" ref="W122:AA127" si="128">IF(ISERROR((P122-D122)/D122)=TRUE,0,(P122-D122)/D122)</f>
        <v>-0.38396624472573837</v>
      </c>
      <c r="X122" s="239">
        <f t="shared" si="128"/>
        <v>-0.48955613577023499</v>
      </c>
      <c r="Y122" s="239">
        <f t="shared" si="128"/>
        <v>-0.53898768809849518</v>
      </c>
      <c r="Z122" s="239">
        <f t="shared" si="128"/>
        <v>-0.59071729957805907</v>
      </c>
      <c r="AA122" s="239">
        <f t="shared" si="128"/>
        <v>-0.61250000000000004</v>
      </c>
      <c r="AB122" s="253"/>
      <c r="AC122" s="71">
        <f t="shared" ref="AC122:AH126" si="129">O122-C122</f>
        <v>-240</v>
      </c>
      <c r="AD122" s="72">
        <f t="shared" si="129"/>
        <v>-273</v>
      </c>
      <c r="AE122" s="73">
        <f t="shared" si="129"/>
        <v>-375</v>
      </c>
      <c r="AF122" s="73">
        <f t="shared" si="129"/>
        <v>-394</v>
      </c>
      <c r="AG122" s="73">
        <f t="shared" si="129"/>
        <v>-420</v>
      </c>
      <c r="AH122" s="73">
        <f t="shared" si="129"/>
        <v>-441</v>
      </c>
      <c r="AI122" s="127"/>
    </row>
    <row r="123" spans="1:35" s="66" customFormat="1" x14ac:dyDescent="0.2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125">
        <f>'NECO-ELECTRIC'!U123+'NECO-GAS'!U123</f>
        <v>1802</v>
      </c>
      <c r="V123" s="237">
        <f t="shared" ref="V123:V127" si="130">IF(ISERROR((O123-C123)/C123)=TRUE,0,(O123-C123)/C123)</f>
        <v>0.27355950457727518</v>
      </c>
      <c r="W123" s="238">
        <f t="shared" si="128"/>
        <v>0.14127290260366443</v>
      </c>
      <c r="X123" s="239">
        <f t="shared" si="128"/>
        <v>-0.15311909262759923</v>
      </c>
      <c r="Y123" s="239">
        <f t="shared" si="128"/>
        <v>-0.3166947723440135</v>
      </c>
      <c r="Z123" s="239">
        <f t="shared" si="128"/>
        <v>-0.28233749179251477</v>
      </c>
      <c r="AA123" s="239">
        <f t="shared" si="128"/>
        <v>-0.41853843720341666</v>
      </c>
      <c r="AB123" s="253"/>
      <c r="AC123" s="71">
        <f t="shared" si="112"/>
        <v>508</v>
      </c>
      <c r="AD123" s="72">
        <f t="shared" si="129"/>
        <v>293</v>
      </c>
      <c r="AE123" s="73">
        <f t="shared" si="129"/>
        <v>-405</v>
      </c>
      <c r="AF123" s="73">
        <f t="shared" si="129"/>
        <v>-939</v>
      </c>
      <c r="AG123" s="73">
        <f t="shared" si="129"/>
        <v>-860</v>
      </c>
      <c r="AH123" s="73">
        <f t="shared" si="129"/>
        <v>-1323</v>
      </c>
      <c r="AI123" s="127"/>
    </row>
    <row r="124" spans="1:35" s="66" customFormat="1" x14ac:dyDescent="0.2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125">
        <f>'NECO-ELECTRIC'!U124+'NECO-GAS'!U124</f>
        <v>0</v>
      </c>
      <c r="V124" s="237">
        <f t="shared" si="130"/>
        <v>0</v>
      </c>
      <c r="W124" s="238">
        <f t="shared" si="128"/>
        <v>0</v>
      </c>
      <c r="X124" s="239">
        <f t="shared" si="128"/>
        <v>0</v>
      </c>
      <c r="Y124" s="239">
        <f t="shared" si="128"/>
        <v>0</v>
      </c>
      <c r="Z124" s="239">
        <f t="shared" si="128"/>
        <v>0</v>
      </c>
      <c r="AA124" s="239">
        <f t="shared" si="128"/>
        <v>0</v>
      </c>
      <c r="AB124" s="253"/>
      <c r="AC124" s="71">
        <f t="shared" si="112"/>
        <v>0</v>
      </c>
      <c r="AD124" s="72">
        <f t="shared" si="129"/>
        <v>0</v>
      </c>
      <c r="AE124" s="73">
        <f t="shared" si="129"/>
        <v>0</v>
      </c>
      <c r="AF124" s="73">
        <f t="shared" si="129"/>
        <v>0</v>
      </c>
      <c r="AG124" s="73">
        <f t="shared" si="129"/>
        <v>0</v>
      </c>
      <c r="AH124" s="73">
        <f t="shared" si="129"/>
        <v>0</v>
      </c>
      <c r="AI124" s="127"/>
    </row>
    <row r="125" spans="1:35" s="66" customFormat="1" x14ac:dyDescent="0.2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125">
        <f>'NECO-ELECTRIC'!U125+'NECO-GAS'!U125</f>
        <v>0</v>
      </c>
      <c r="V125" s="237">
        <f t="shared" si="130"/>
        <v>0</v>
      </c>
      <c r="W125" s="238">
        <f t="shared" si="128"/>
        <v>0</v>
      </c>
      <c r="X125" s="239">
        <f t="shared" si="128"/>
        <v>0</v>
      </c>
      <c r="Y125" s="239">
        <f t="shared" si="128"/>
        <v>0</v>
      </c>
      <c r="Z125" s="239">
        <f t="shared" si="128"/>
        <v>0</v>
      </c>
      <c r="AA125" s="239">
        <f t="shared" si="128"/>
        <v>0</v>
      </c>
      <c r="AB125" s="253"/>
      <c r="AC125" s="71">
        <f t="shared" si="112"/>
        <v>0</v>
      </c>
      <c r="AD125" s="72">
        <f t="shared" si="129"/>
        <v>0</v>
      </c>
      <c r="AE125" s="73">
        <f t="shared" si="129"/>
        <v>0</v>
      </c>
      <c r="AF125" s="73">
        <f t="shared" si="129"/>
        <v>0</v>
      </c>
      <c r="AG125" s="73">
        <f t="shared" si="129"/>
        <v>0</v>
      </c>
      <c r="AH125" s="73">
        <f t="shared" si="129"/>
        <v>0</v>
      </c>
      <c r="AI125" s="127"/>
    </row>
    <row r="126" spans="1:35" s="66" customFormat="1" x14ac:dyDescent="0.2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125">
        <f>'NECO-ELECTRIC'!U126+'NECO-GAS'!U126</f>
        <v>0</v>
      </c>
      <c r="V126" s="237">
        <f t="shared" si="130"/>
        <v>0</v>
      </c>
      <c r="W126" s="238">
        <f t="shared" si="128"/>
        <v>0</v>
      </c>
      <c r="X126" s="239">
        <f t="shared" si="128"/>
        <v>0</v>
      </c>
      <c r="Y126" s="239">
        <f t="shared" si="128"/>
        <v>0</v>
      </c>
      <c r="Z126" s="239">
        <f t="shared" si="128"/>
        <v>0</v>
      </c>
      <c r="AA126" s="239">
        <f t="shared" si="128"/>
        <v>0</v>
      </c>
      <c r="AB126" s="253"/>
      <c r="AC126" s="71">
        <f t="shared" si="112"/>
        <v>0</v>
      </c>
      <c r="AD126" s="72">
        <f t="shared" si="129"/>
        <v>0</v>
      </c>
      <c r="AE126" s="73">
        <f t="shared" si="129"/>
        <v>0</v>
      </c>
      <c r="AF126" s="73">
        <f t="shared" si="129"/>
        <v>0</v>
      </c>
      <c r="AG126" s="73">
        <f t="shared" si="129"/>
        <v>0</v>
      </c>
      <c r="AH126" s="73">
        <f t="shared" si="129"/>
        <v>0</v>
      </c>
      <c r="AI126" s="127"/>
    </row>
    <row r="127" spans="1:35" s="83" customFormat="1" x14ac:dyDescent="0.25">
      <c r="A127" s="173"/>
      <c r="B127" s="67" t="s">
        <v>35</v>
      </c>
      <c r="C127" s="139">
        <f>SUM(C122:C126)</f>
        <v>2539</v>
      </c>
      <c r="D127" s="140">
        <f t="shared" ref="D127:AE127" si="131">SUM(D122:D126)</f>
        <v>2785</v>
      </c>
      <c r="E127" s="140">
        <f t="shared" si="131"/>
        <v>3411</v>
      </c>
      <c r="F127" s="141">
        <f t="shared" si="131"/>
        <v>3696</v>
      </c>
      <c r="G127" s="140">
        <f t="shared" si="131"/>
        <v>3757</v>
      </c>
      <c r="H127" s="141">
        <f t="shared" si="131"/>
        <v>3881</v>
      </c>
      <c r="I127" s="140">
        <f t="shared" si="131"/>
        <v>3805</v>
      </c>
      <c r="J127" s="141">
        <f t="shared" si="131"/>
        <v>3709</v>
      </c>
      <c r="K127" s="140">
        <f t="shared" si="131"/>
        <v>3471</v>
      </c>
      <c r="L127" s="141">
        <f t="shared" si="131"/>
        <v>3196</v>
      </c>
      <c r="M127" s="141">
        <f t="shared" si="131"/>
        <v>3018</v>
      </c>
      <c r="N127" s="142">
        <f t="shared" si="131"/>
        <v>2856</v>
      </c>
      <c r="O127" s="139">
        <f t="shared" si="131"/>
        <v>2807</v>
      </c>
      <c r="P127" s="141">
        <f t="shared" si="131"/>
        <v>2805</v>
      </c>
      <c r="Q127" s="140">
        <f t="shared" si="131"/>
        <v>2631</v>
      </c>
      <c r="R127" s="140">
        <f t="shared" si="131"/>
        <v>2363</v>
      </c>
      <c r="S127" s="140">
        <f t="shared" ref="S127:T127" si="132">SUM(S122:S126)</f>
        <v>2477</v>
      </c>
      <c r="T127" s="140">
        <f t="shared" si="132"/>
        <v>2117</v>
      </c>
      <c r="U127" s="142">
        <f t="shared" ref="U127" si="133">SUM(U122:U126)</f>
        <v>2077</v>
      </c>
      <c r="V127" s="241">
        <f t="shared" si="130"/>
        <v>0.10555336746750689</v>
      </c>
      <c r="W127" s="242">
        <f t="shared" si="128"/>
        <v>7.1813285457809697E-3</v>
      </c>
      <c r="X127" s="243">
        <f t="shared" si="128"/>
        <v>-0.22867194371152155</v>
      </c>
      <c r="Y127" s="243">
        <f t="shared" si="128"/>
        <v>-0.36066017316017318</v>
      </c>
      <c r="Z127" s="243">
        <f t="shared" si="128"/>
        <v>-0.34069736491881819</v>
      </c>
      <c r="AA127" s="243">
        <f t="shared" si="128"/>
        <v>-0.45452203040453493</v>
      </c>
      <c r="AB127" s="254"/>
      <c r="AC127" s="141">
        <f t="shared" si="113"/>
        <v>268</v>
      </c>
      <c r="AD127" s="143">
        <f t="shared" si="131"/>
        <v>20</v>
      </c>
      <c r="AE127" s="136">
        <f t="shared" si="131"/>
        <v>-780</v>
      </c>
      <c r="AF127" s="136">
        <f t="shared" ref="AF127:AG127" si="134">SUM(AF122:AF126)</f>
        <v>-1333</v>
      </c>
      <c r="AG127" s="136">
        <f t="shared" si="134"/>
        <v>-1280</v>
      </c>
      <c r="AH127" s="136">
        <f t="shared" ref="AH127" si="135">SUM(AH122:AH126)</f>
        <v>-1764</v>
      </c>
      <c r="AI127" s="138"/>
    </row>
    <row r="128" spans="1:35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1"/>
      <c r="V128" s="245"/>
      <c r="W128" s="246"/>
      <c r="X128" s="247"/>
      <c r="Y128" s="247"/>
      <c r="Z128" s="247"/>
      <c r="AA128" s="247"/>
      <c r="AB128" s="248"/>
      <c r="AC128" s="102"/>
      <c r="AD128" s="103"/>
      <c r="AE128" s="104"/>
      <c r="AF128" s="104"/>
      <c r="AG128" s="104"/>
      <c r="AH128" s="104"/>
      <c r="AI128" s="105"/>
    </row>
    <row r="129" spans="1:35" s="66" customFormat="1" x14ac:dyDescent="0.2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127">
        <f>'NECO-ELECTRIC'!U129+'NECO-GAS'!U129</f>
        <v>0</v>
      </c>
      <c r="V129" s="237">
        <f>IF(ISERROR((O129-C129)/C129)=TRUE,0,(O129-C129)/C129)</f>
        <v>20</v>
      </c>
      <c r="W129" s="238">
        <f t="shared" ref="W129:AA134" si="136">IF(ISERROR((P129-D129)/D129)=TRUE,0,(P129-D129)/D129)</f>
        <v>-1</v>
      </c>
      <c r="X129" s="239">
        <f t="shared" si="136"/>
        <v>-1</v>
      </c>
      <c r="Y129" s="239">
        <f t="shared" si="136"/>
        <v>-1</v>
      </c>
      <c r="Z129" s="239">
        <f t="shared" si="136"/>
        <v>-1</v>
      </c>
      <c r="AA129" s="239">
        <f t="shared" si="136"/>
        <v>-1</v>
      </c>
      <c r="AB129" s="253"/>
      <c r="AC129" s="129">
        <f t="shared" ref="AC129:AH133" si="137">O129-C129</f>
        <v>20</v>
      </c>
      <c r="AD129" s="72">
        <f t="shared" si="137"/>
        <v>-234</v>
      </c>
      <c r="AE129" s="73">
        <f t="shared" si="137"/>
        <v>-874</v>
      </c>
      <c r="AF129" s="73">
        <f t="shared" si="137"/>
        <v>-1253</v>
      </c>
      <c r="AG129" s="73">
        <f t="shared" si="137"/>
        <v>-776</v>
      </c>
      <c r="AH129" s="73">
        <f t="shared" si="137"/>
        <v>-1294</v>
      </c>
      <c r="AI129" s="127"/>
    </row>
    <row r="130" spans="1:35" s="66" customFormat="1" x14ac:dyDescent="0.2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127">
        <f>'NECO-ELECTRIC'!U130+'NECO-GAS'!U130</f>
        <v>0</v>
      </c>
      <c r="V130" s="237">
        <f t="shared" ref="V130:V134" si="138">IF(ISERROR((O130-C130)/C130)=TRUE,0,(O130-C130)/C130)</f>
        <v>0</v>
      </c>
      <c r="W130" s="238">
        <f t="shared" si="136"/>
        <v>-1</v>
      </c>
      <c r="X130" s="239">
        <f t="shared" si="136"/>
        <v>-1</v>
      </c>
      <c r="Y130" s="239">
        <f t="shared" si="136"/>
        <v>-1</v>
      </c>
      <c r="Z130" s="239">
        <f t="shared" si="136"/>
        <v>-1</v>
      </c>
      <c r="AA130" s="239">
        <f t="shared" si="136"/>
        <v>-1</v>
      </c>
      <c r="AB130" s="253"/>
      <c r="AC130" s="129">
        <f t="shared" si="112"/>
        <v>0</v>
      </c>
      <c r="AD130" s="72">
        <f t="shared" si="137"/>
        <v>-38</v>
      </c>
      <c r="AE130" s="73">
        <f t="shared" si="137"/>
        <v>-288</v>
      </c>
      <c r="AF130" s="73">
        <f t="shared" si="137"/>
        <v>-381</v>
      </c>
      <c r="AG130" s="73">
        <f t="shared" si="137"/>
        <v>-218</v>
      </c>
      <c r="AH130" s="73">
        <f t="shared" si="137"/>
        <v>-381</v>
      </c>
      <c r="AI130" s="127"/>
    </row>
    <row r="131" spans="1:35" s="66" customFormat="1" x14ac:dyDescent="0.2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127">
        <f>'NECO-ELECTRIC'!U131+'NECO-GAS'!U131</f>
        <v>0</v>
      </c>
      <c r="V131" s="237">
        <f t="shared" si="138"/>
        <v>-0.79487179487179482</v>
      </c>
      <c r="W131" s="238">
        <f t="shared" si="136"/>
        <v>-1</v>
      </c>
      <c r="X131" s="239">
        <f t="shared" si="136"/>
        <v>-1</v>
      </c>
      <c r="Y131" s="239">
        <f t="shared" si="136"/>
        <v>-1</v>
      </c>
      <c r="Z131" s="239">
        <f t="shared" si="136"/>
        <v>-1</v>
      </c>
      <c r="AA131" s="239">
        <f t="shared" si="136"/>
        <v>-1</v>
      </c>
      <c r="AB131" s="253"/>
      <c r="AC131" s="129">
        <f t="shared" si="112"/>
        <v>-31</v>
      </c>
      <c r="AD131" s="72">
        <f t="shared" si="137"/>
        <v>-57</v>
      </c>
      <c r="AE131" s="73">
        <f t="shared" si="137"/>
        <v>-26</v>
      </c>
      <c r="AF131" s="73">
        <f t="shared" si="137"/>
        <v>-42</v>
      </c>
      <c r="AG131" s="73">
        <f t="shared" si="137"/>
        <v>-26</v>
      </c>
      <c r="AH131" s="73">
        <f t="shared" si="137"/>
        <v>-34</v>
      </c>
      <c r="AI131" s="127"/>
    </row>
    <row r="132" spans="1:35" s="66" customFormat="1" x14ac:dyDescent="0.2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127">
        <f>'NECO-ELECTRIC'!U132+'NECO-GAS'!U132</f>
        <v>0</v>
      </c>
      <c r="V132" s="237">
        <f t="shared" si="138"/>
        <v>-0.4</v>
      </c>
      <c r="W132" s="238">
        <f t="shared" si="136"/>
        <v>-1</v>
      </c>
      <c r="X132" s="239">
        <f t="shared" si="136"/>
        <v>-1</v>
      </c>
      <c r="Y132" s="239">
        <f t="shared" si="136"/>
        <v>-1</v>
      </c>
      <c r="Z132" s="239">
        <f t="shared" si="136"/>
        <v>-1</v>
      </c>
      <c r="AA132" s="239">
        <f t="shared" si="136"/>
        <v>-1</v>
      </c>
      <c r="AB132" s="253"/>
      <c r="AC132" s="129">
        <f t="shared" si="112"/>
        <v>-2</v>
      </c>
      <c r="AD132" s="72">
        <f t="shared" si="137"/>
        <v>-8</v>
      </c>
      <c r="AE132" s="73">
        <f t="shared" si="137"/>
        <v>-4</v>
      </c>
      <c r="AF132" s="73">
        <f t="shared" si="137"/>
        <v>-4</v>
      </c>
      <c r="AG132" s="73">
        <f t="shared" si="137"/>
        <v>-4</v>
      </c>
      <c r="AH132" s="73">
        <f t="shared" si="137"/>
        <v>-5</v>
      </c>
      <c r="AI132" s="127"/>
    </row>
    <row r="133" spans="1:35" s="66" customFormat="1" x14ac:dyDescent="0.2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127">
        <f>'NECO-ELECTRIC'!U133+'NECO-GAS'!U133</f>
        <v>0</v>
      </c>
      <c r="V133" s="237">
        <f t="shared" si="138"/>
        <v>0</v>
      </c>
      <c r="W133" s="238">
        <f t="shared" si="136"/>
        <v>0</v>
      </c>
      <c r="X133" s="239">
        <f t="shared" si="136"/>
        <v>0</v>
      </c>
      <c r="Y133" s="239">
        <f t="shared" si="136"/>
        <v>0</v>
      </c>
      <c r="Z133" s="239">
        <f t="shared" si="136"/>
        <v>-1</v>
      </c>
      <c r="AA133" s="239">
        <f t="shared" si="136"/>
        <v>0</v>
      </c>
      <c r="AB133" s="253"/>
      <c r="AC133" s="129">
        <f t="shared" si="112"/>
        <v>0</v>
      </c>
      <c r="AD133" s="72">
        <f t="shared" si="137"/>
        <v>0</v>
      </c>
      <c r="AE133" s="73">
        <f t="shared" si="137"/>
        <v>0</v>
      </c>
      <c r="AF133" s="73">
        <f t="shared" si="137"/>
        <v>0</v>
      </c>
      <c r="AG133" s="73">
        <f t="shared" si="137"/>
        <v>-1</v>
      </c>
      <c r="AH133" s="73">
        <f t="shared" si="137"/>
        <v>0</v>
      </c>
      <c r="AI133" s="127"/>
    </row>
    <row r="134" spans="1:35" s="83" customFormat="1" x14ac:dyDescent="0.25">
      <c r="A134" s="173"/>
      <c r="B134" s="67" t="s">
        <v>35</v>
      </c>
      <c r="C134" s="135">
        <f>SUM(C129:C133)</f>
        <v>48</v>
      </c>
      <c r="D134" s="136">
        <f t="shared" ref="D134:AE141" si="139">SUM(D129:D133)</f>
        <v>337</v>
      </c>
      <c r="E134" s="136">
        <f t="shared" si="139"/>
        <v>1192</v>
      </c>
      <c r="F134" s="136">
        <f t="shared" si="139"/>
        <v>1680</v>
      </c>
      <c r="G134" s="136">
        <f t="shared" si="139"/>
        <v>1025</v>
      </c>
      <c r="H134" s="137">
        <f t="shared" si="139"/>
        <v>1714</v>
      </c>
      <c r="I134" s="136">
        <f t="shared" si="139"/>
        <v>1698</v>
      </c>
      <c r="J134" s="137">
        <f t="shared" si="139"/>
        <v>979</v>
      </c>
      <c r="K134" s="136">
        <f t="shared" si="139"/>
        <v>62</v>
      </c>
      <c r="L134" s="137">
        <f t="shared" si="139"/>
        <v>37</v>
      </c>
      <c r="M134" s="137">
        <f t="shared" si="139"/>
        <v>25</v>
      </c>
      <c r="N134" s="138">
        <f t="shared" si="139"/>
        <v>59</v>
      </c>
      <c r="O134" s="135">
        <f t="shared" si="139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8">
        <v>0</v>
      </c>
      <c r="V134" s="241">
        <f t="shared" si="138"/>
        <v>-0.27083333333333331</v>
      </c>
      <c r="W134" s="242">
        <f t="shared" si="136"/>
        <v>-1</v>
      </c>
      <c r="X134" s="243">
        <f t="shared" si="136"/>
        <v>-1</v>
      </c>
      <c r="Y134" s="243">
        <f t="shared" si="136"/>
        <v>-1</v>
      </c>
      <c r="Z134" s="243">
        <f t="shared" si="136"/>
        <v>-1</v>
      </c>
      <c r="AA134" s="243">
        <f t="shared" si="136"/>
        <v>-1</v>
      </c>
      <c r="AB134" s="254"/>
      <c r="AC134" s="135">
        <f t="shared" si="139"/>
        <v>-13</v>
      </c>
      <c r="AD134" s="137">
        <f t="shared" si="139"/>
        <v>-337</v>
      </c>
      <c r="AE134" s="136">
        <f t="shared" si="139"/>
        <v>-1192</v>
      </c>
      <c r="AF134" s="136">
        <f t="shared" ref="AF134:AG134" si="140">SUM(AF129:AF133)</f>
        <v>-1680</v>
      </c>
      <c r="AG134" s="136">
        <f t="shared" si="140"/>
        <v>-1025</v>
      </c>
      <c r="AH134" s="136">
        <f t="shared" ref="AH134" si="141">SUM(AH129:AH133)</f>
        <v>-1714</v>
      </c>
      <c r="AI134" s="138"/>
    </row>
    <row r="135" spans="1:35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1"/>
      <c r="V135" s="245"/>
      <c r="W135" s="246"/>
      <c r="X135" s="247"/>
      <c r="Y135" s="247"/>
      <c r="Z135" s="247"/>
      <c r="AA135" s="247"/>
      <c r="AB135" s="248"/>
      <c r="AC135" s="102"/>
      <c r="AD135" s="103"/>
      <c r="AE135" s="104"/>
      <c r="AF135" s="104"/>
      <c r="AG135" s="104"/>
      <c r="AH135" s="104"/>
      <c r="AI135" s="105"/>
    </row>
    <row r="136" spans="1:35" s="66" customFormat="1" x14ac:dyDescent="0.2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127">
        <f>'NECO-ELECTRIC'!U136+'NECO-GAS'!U136</f>
        <v>8295</v>
      </c>
      <c r="V136" s="237">
        <f>IF(ISERROR((O136-C136)/C136)=TRUE,0,(O136-C136)/C136)</f>
        <v>-1.7697764894347396E-2</v>
      </c>
      <c r="W136" s="238">
        <f t="shared" ref="W136:AA141" si="142">IF(ISERROR((P136-D136)/D136)=TRUE,0,(P136-D136)/D136)</f>
        <v>-0.37695136335252899</v>
      </c>
      <c r="X136" s="239">
        <f t="shared" si="142"/>
        <v>-0.52780175070891377</v>
      </c>
      <c r="Y136" s="239">
        <f t="shared" si="142"/>
        <v>-0.50831213394072061</v>
      </c>
      <c r="Z136" s="239">
        <f t="shared" si="142"/>
        <v>-0.45493009565857245</v>
      </c>
      <c r="AA136" s="239">
        <f t="shared" si="142"/>
        <v>-0.49155000630596546</v>
      </c>
      <c r="AB136" s="253"/>
      <c r="AC136" s="129">
        <f t="shared" ref="AC136:AH140" si="143">O136-C136</f>
        <v>-232</v>
      </c>
      <c r="AD136" s="72">
        <f t="shared" si="143"/>
        <v>-5433</v>
      </c>
      <c r="AE136" s="73">
        <f t="shared" si="143"/>
        <v>-8562</v>
      </c>
      <c r="AF136" s="73">
        <f t="shared" si="143"/>
        <v>-8592</v>
      </c>
      <c r="AG136" s="73">
        <f t="shared" si="143"/>
        <v>-7419</v>
      </c>
      <c r="AH136" s="73">
        <f t="shared" si="143"/>
        <v>-7795</v>
      </c>
      <c r="AI136" s="127"/>
    </row>
    <row r="137" spans="1:35" s="66" customFormat="1" x14ac:dyDescent="0.2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127">
        <f>'NECO-ELECTRIC'!U137+'NECO-GAS'!U137</f>
        <v>2270</v>
      </c>
      <c r="V137" s="237">
        <f t="shared" ref="V137:V141" si="144">IF(ISERROR((O137-C137)/C137)=TRUE,0,(O137-C137)/C137)</f>
        <v>-0.2714716223003516</v>
      </c>
      <c r="W137" s="238">
        <f t="shared" si="142"/>
        <v>-0.4670616113744076</v>
      </c>
      <c r="X137" s="239">
        <f t="shared" si="142"/>
        <v>-0.58121442125237188</v>
      </c>
      <c r="Y137" s="239">
        <f t="shared" si="142"/>
        <v>-0.57052441229656414</v>
      </c>
      <c r="Z137" s="239">
        <f t="shared" si="142"/>
        <v>-0.52154503105590067</v>
      </c>
      <c r="AA137" s="239">
        <f t="shared" si="142"/>
        <v>-0.5825935932072559</v>
      </c>
      <c r="AB137" s="253"/>
      <c r="AC137" s="129">
        <f t="shared" si="112"/>
        <v>-1081</v>
      </c>
      <c r="AD137" s="72">
        <f t="shared" si="143"/>
        <v>-1971</v>
      </c>
      <c r="AE137" s="73">
        <f t="shared" si="143"/>
        <v>-3063</v>
      </c>
      <c r="AF137" s="73">
        <f t="shared" si="143"/>
        <v>-3155</v>
      </c>
      <c r="AG137" s="73">
        <f t="shared" si="143"/>
        <v>-2687</v>
      </c>
      <c r="AH137" s="73">
        <f t="shared" si="143"/>
        <v>-3019</v>
      </c>
      <c r="AI137" s="127"/>
    </row>
    <row r="138" spans="1:35" s="66" customFormat="1" x14ac:dyDescent="0.2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127">
        <f>'NECO-ELECTRIC'!U138+'NECO-GAS'!U138</f>
        <v>416</v>
      </c>
      <c r="V138" s="237">
        <f t="shared" si="144"/>
        <v>-4.2105263157894736E-2</v>
      </c>
      <c r="W138" s="238">
        <f t="shared" si="142"/>
        <v>-0.33789954337899542</v>
      </c>
      <c r="X138" s="239">
        <f t="shared" si="142"/>
        <v>4.0000000000000001E-3</v>
      </c>
      <c r="Y138" s="239">
        <f t="shared" si="142"/>
        <v>0.47302904564315351</v>
      </c>
      <c r="Z138" s="239">
        <f t="shared" si="142"/>
        <v>0.8722466960352423</v>
      </c>
      <c r="AA138" s="239">
        <f t="shared" si="142"/>
        <v>0.99541284403669728</v>
      </c>
      <c r="AB138" s="253"/>
      <c r="AC138" s="129">
        <f t="shared" si="112"/>
        <v>-8</v>
      </c>
      <c r="AD138" s="72">
        <f t="shared" si="143"/>
        <v>-74</v>
      </c>
      <c r="AE138" s="73">
        <f t="shared" si="143"/>
        <v>1</v>
      </c>
      <c r="AF138" s="73">
        <f t="shared" si="143"/>
        <v>114</v>
      </c>
      <c r="AG138" s="73">
        <f t="shared" si="143"/>
        <v>198</v>
      </c>
      <c r="AH138" s="73">
        <f t="shared" si="143"/>
        <v>217</v>
      </c>
      <c r="AI138" s="127"/>
    </row>
    <row r="139" spans="1:35" s="66" customFormat="1" x14ac:dyDescent="0.2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127">
        <f>'NECO-ELECTRIC'!U139+'NECO-GAS'!U139</f>
        <v>119</v>
      </c>
      <c r="V139" s="237">
        <f t="shared" si="144"/>
        <v>-0.16216216216216217</v>
      </c>
      <c r="W139" s="238">
        <f t="shared" si="142"/>
        <v>-0.29268292682926828</v>
      </c>
      <c r="X139" s="239">
        <f t="shared" si="142"/>
        <v>0.34782608695652173</v>
      </c>
      <c r="Y139" s="239">
        <f t="shared" si="142"/>
        <v>0.21428571428571427</v>
      </c>
      <c r="Z139" s="239">
        <f t="shared" si="142"/>
        <v>0.72727272727272729</v>
      </c>
      <c r="AA139" s="239">
        <f t="shared" si="142"/>
        <v>1.2777777777777777</v>
      </c>
      <c r="AB139" s="253"/>
      <c r="AC139" s="129">
        <f t="shared" si="112"/>
        <v>-6</v>
      </c>
      <c r="AD139" s="72">
        <f t="shared" si="143"/>
        <v>-12</v>
      </c>
      <c r="AE139" s="73">
        <f t="shared" si="143"/>
        <v>16</v>
      </c>
      <c r="AF139" s="73">
        <f t="shared" si="143"/>
        <v>12</v>
      </c>
      <c r="AG139" s="73">
        <f t="shared" si="143"/>
        <v>40</v>
      </c>
      <c r="AH139" s="73">
        <f t="shared" si="143"/>
        <v>69</v>
      </c>
      <c r="AI139" s="127"/>
    </row>
    <row r="140" spans="1:35" s="66" customFormat="1" x14ac:dyDescent="0.2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127">
        <f>'NECO-ELECTRIC'!U140+'NECO-GAS'!U140</f>
        <v>12</v>
      </c>
      <c r="V140" s="237">
        <f t="shared" si="144"/>
        <v>-0.5</v>
      </c>
      <c r="W140" s="238">
        <f t="shared" si="142"/>
        <v>0.25</v>
      </c>
      <c r="X140" s="239">
        <f t="shared" si="142"/>
        <v>0</v>
      </c>
      <c r="Y140" s="239">
        <f t="shared" si="142"/>
        <v>0</v>
      </c>
      <c r="Z140" s="239">
        <f t="shared" si="142"/>
        <v>4.5</v>
      </c>
      <c r="AA140" s="239">
        <f t="shared" si="142"/>
        <v>4</v>
      </c>
      <c r="AB140" s="253"/>
      <c r="AC140" s="129">
        <f t="shared" si="112"/>
        <v>-2</v>
      </c>
      <c r="AD140" s="72">
        <f t="shared" si="143"/>
        <v>1</v>
      </c>
      <c r="AE140" s="73">
        <f t="shared" si="143"/>
        <v>0</v>
      </c>
      <c r="AF140" s="73">
        <f t="shared" si="143"/>
        <v>0</v>
      </c>
      <c r="AG140" s="73">
        <f t="shared" si="143"/>
        <v>9</v>
      </c>
      <c r="AH140" s="73">
        <f t="shared" si="143"/>
        <v>8</v>
      </c>
      <c r="AI140" s="127"/>
    </row>
    <row r="141" spans="1:35" s="83" customFormat="1" ht="15.75" thickBot="1" x14ac:dyDescent="0.3">
      <c r="A141" s="173"/>
      <c r="B141" s="130" t="s">
        <v>35</v>
      </c>
      <c r="C141" s="131">
        <f>SUM(C136:C140)</f>
        <v>17322</v>
      </c>
      <c r="D141" s="132">
        <f t="shared" ref="D141:AE141" si="145">SUM(D136:D140)</f>
        <v>18897</v>
      </c>
      <c r="E141" s="132">
        <f t="shared" si="145"/>
        <v>21791</v>
      </c>
      <c r="F141" s="132">
        <f t="shared" si="145"/>
        <v>22734</v>
      </c>
      <c r="G141" s="132">
        <f t="shared" si="145"/>
        <v>21744</v>
      </c>
      <c r="H141" s="133">
        <f t="shared" si="145"/>
        <v>21314</v>
      </c>
      <c r="I141" s="132">
        <f t="shared" si="145"/>
        <v>21376</v>
      </c>
      <c r="J141" s="133">
        <f t="shared" si="145"/>
        <v>21375</v>
      </c>
      <c r="K141" s="132">
        <f t="shared" si="145"/>
        <v>19521</v>
      </c>
      <c r="L141" s="133">
        <f t="shared" si="145"/>
        <v>18635</v>
      </c>
      <c r="M141" s="133">
        <f t="shared" si="145"/>
        <v>17372</v>
      </c>
      <c r="N141" s="134">
        <f t="shared" si="145"/>
        <v>17432</v>
      </c>
      <c r="O141" s="131">
        <f t="shared" si="145"/>
        <v>15993</v>
      </c>
      <c r="P141" s="133">
        <f t="shared" si="145"/>
        <v>11408</v>
      </c>
      <c r="Q141" s="132">
        <f t="shared" si="145"/>
        <v>10183</v>
      </c>
      <c r="R141" s="133">
        <f t="shared" si="145"/>
        <v>11113</v>
      </c>
      <c r="S141" s="133">
        <f t="shared" ref="S141:T141" si="146">SUM(S136:S140)</f>
        <v>11885</v>
      </c>
      <c r="T141" s="133">
        <f t="shared" si="146"/>
        <v>10794</v>
      </c>
      <c r="U141" s="134">
        <f t="shared" ref="U141" si="147">SUM(U136:U140)</f>
        <v>11112</v>
      </c>
      <c r="V141" s="255">
        <f t="shared" si="144"/>
        <v>-7.6723242119847587E-2</v>
      </c>
      <c r="W141" s="255">
        <f t="shared" si="142"/>
        <v>-0.39630629200402179</v>
      </c>
      <c r="X141" s="255">
        <f t="shared" si="142"/>
        <v>-0.5326969849938048</v>
      </c>
      <c r="Y141" s="255">
        <f t="shared" si="142"/>
        <v>-0.51117269288290668</v>
      </c>
      <c r="Z141" s="255">
        <f t="shared" si="142"/>
        <v>-0.45341243561442235</v>
      </c>
      <c r="AA141" s="255">
        <f t="shared" si="142"/>
        <v>-0.49357229989678147</v>
      </c>
      <c r="AB141" s="256"/>
      <c r="AC141" s="131">
        <f t="shared" si="139"/>
        <v>-1329</v>
      </c>
      <c r="AD141" s="133">
        <f t="shared" si="145"/>
        <v>-7489</v>
      </c>
      <c r="AE141" s="132">
        <f t="shared" si="145"/>
        <v>-11608</v>
      </c>
      <c r="AF141" s="132">
        <f t="shared" ref="AF141:AG141" si="148">SUM(AF136:AF140)</f>
        <v>-11621</v>
      </c>
      <c r="AG141" s="132">
        <f t="shared" si="148"/>
        <v>-9859</v>
      </c>
      <c r="AH141" s="132">
        <f t="shared" ref="AH141" si="149">SUM(AH136:AH140)</f>
        <v>-10520</v>
      </c>
      <c r="AI141" s="134"/>
    </row>
    <row r="142" spans="1:35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8"/>
      <c r="V142" s="233"/>
      <c r="W142" s="234"/>
      <c r="X142" s="235"/>
      <c r="Y142" s="235"/>
      <c r="Z142" s="235"/>
      <c r="AA142" s="235"/>
      <c r="AB142" s="236"/>
      <c r="AC142" s="109"/>
      <c r="AD142" s="110"/>
      <c r="AE142" s="111"/>
      <c r="AF142" s="111"/>
      <c r="AG142" s="111"/>
      <c r="AH142" s="111"/>
      <c r="AI142" s="112"/>
    </row>
    <row r="143" spans="1:35" x14ac:dyDescent="0.2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115">
        <f>'NECO-ELECTRIC'!U143+'NECO-GAS'!U143</f>
        <v>61776227</v>
      </c>
      <c r="V143" s="237">
        <f>IF(ISERROR((O143-C143)/C143)=TRUE,0,(O143-C143)/C143)</f>
        <v>-6.0357858350662777E-2</v>
      </c>
      <c r="W143" s="238">
        <f t="shared" ref="W143:AA148" si="150">IF(ISERROR((P143-D143)/D143)=TRUE,0,(P143-D143)/D143)</f>
        <v>0.16559779510737202</v>
      </c>
      <c r="X143" s="239">
        <f t="shared" si="150"/>
        <v>0.29048960149959063</v>
      </c>
      <c r="Y143" s="239">
        <f t="shared" si="150"/>
        <v>4.787149959653824E-2</v>
      </c>
      <c r="Z143" s="239">
        <f t="shared" si="150"/>
        <v>0.38291495190943842</v>
      </c>
      <c r="AA143" s="239">
        <f t="shared" si="150"/>
        <v>0.26685882530364735</v>
      </c>
      <c r="AB143" s="206"/>
      <c r="AC143" s="38">
        <f t="shared" ref="AC143:AH147" si="151">O143-C143</f>
        <v>-3349381.1100000069</v>
      </c>
      <c r="AD143" s="72">
        <f t="shared" si="151"/>
        <v>6950612.3500000015</v>
      </c>
      <c r="AE143" s="73">
        <f t="shared" si="151"/>
        <v>10343583.390000001</v>
      </c>
      <c r="AF143" s="73">
        <f t="shared" si="151"/>
        <v>1745023.7400000021</v>
      </c>
      <c r="AG143" s="73">
        <f t="shared" si="151"/>
        <v>15818316.160000004</v>
      </c>
      <c r="AH143" s="73">
        <f t="shared" si="151"/>
        <v>13330303.919999994</v>
      </c>
      <c r="AI143" s="118"/>
    </row>
    <row r="144" spans="1:35" x14ac:dyDescent="0.2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115">
        <f>'NECO-ELECTRIC'!U144+'NECO-GAS'!U144</f>
        <v>3455336</v>
      </c>
      <c r="V144" s="237">
        <f t="shared" ref="V144:V148" si="152">IF(ISERROR((O144-C144)/C144)=TRUE,0,(O144-C144)/C144)</f>
        <v>-0.44943193459270731</v>
      </c>
      <c r="W144" s="238">
        <f t="shared" si="150"/>
        <v>-0.13003229608755379</v>
      </c>
      <c r="X144" s="239">
        <f t="shared" si="150"/>
        <v>-1.1604805057914502E-2</v>
      </c>
      <c r="Y144" s="239">
        <f t="shared" si="150"/>
        <v>-0.11150032630621459</v>
      </c>
      <c r="Z144" s="239">
        <f t="shared" si="150"/>
        <v>0.24478026432606073</v>
      </c>
      <c r="AA144" s="239">
        <f t="shared" si="150"/>
        <v>9.3562786055645081E-2</v>
      </c>
      <c r="AB144" s="206"/>
      <c r="AC144" s="38">
        <f t="shared" si="151"/>
        <v>-2728071.9999999995</v>
      </c>
      <c r="AD144" s="72">
        <f t="shared" si="151"/>
        <v>-483760.2200000002</v>
      </c>
      <c r="AE144" s="73">
        <f t="shared" si="151"/>
        <v>-34128.120000000112</v>
      </c>
      <c r="AF144" s="73">
        <f t="shared" si="151"/>
        <v>-297838.25</v>
      </c>
      <c r="AG144" s="73">
        <f t="shared" si="151"/>
        <v>665244.56999999983</v>
      </c>
      <c r="AH144" s="73">
        <f t="shared" si="151"/>
        <v>320010.58999999985</v>
      </c>
      <c r="AI144" s="118"/>
    </row>
    <row r="145" spans="1:35" x14ac:dyDescent="0.2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115">
        <f>'NECO-ELECTRIC'!U145+'NECO-GAS'!U145</f>
        <v>9552396</v>
      </c>
      <c r="V145" s="237">
        <f t="shared" si="152"/>
        <v>-9.0257020467362628E-2</v>
      </c>
      <c r="W145" s="238">
        <f t="shared" si="150"/>
        <v>5.9345664112600532E-2</v>
      </c>
      <c r="X145" s="239">
        <f t="shared" si="150"/>
        <v>3.9056216099192825E-2</v>
      </c>
      <c r="Y145" s="239">
        <f t="shared" si="150"/>
        <v>-7.6459623200572216E-2</v>
      </c>
      <c r="Z145" s="239">
        <f t="shared" si="150"/>
        <v>0.1115264941833692</v>
      </c>
      <c r="AA145" s="239">
        <f t="shared" si="150"/>
        <v>0.13965784232408859</v>
      </c>
      <c r="AB145" s="206"/>
      <c r="AC145" s="38">
        <f t="shared" si="151"/>
        <v>-1001379.9100000001</v>
      </c>
      <c r="AD145" s="72">
        <f t="shared" si="151"/>
        <v>522324.53999999911</v>
      </c>
      <c r="AE145" s="73">
        <f t="shared" si="151"/>
        <v>281126.91999999993</v>
      </c>
      <c r="AF145" s="73">
        <f t="shared" si="151"/>
        <v>-558711.12000000011</v>
      </c>
      <c r="AG145" s="73">
        <f t="shared" si="151"/>
        <v>870476.69999999925</v>
      </c>
      <c r="AH145" s="73">
        <f t="shared" si="151"/>
        <v>1198707.8599999994</v>
      </c>
      <c r="AI145" s="118"/>
    </row>
    <row r="146" spans="1:35" x14ac:dyDescent="0.2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115">
        <f>'NECO-ELECTRIC'!U146+'NECO-GAS'!U146</f>
        <v>17420307</v>
      </c>
      <c r="V146" s="237">
        <f t="shared" si="152"/>
        <v>-0.12796755123486939</v>
      </c>
      <c r="W146" s="238">
        <f t="shared" si="150"/>
        <v>3.3386728759315504E-2</v>
      </c>
      <c r="X146" s="239">
        <f t="shared" si="150"/>
        <v>4.9167936047023999E-4</v>
      </c>
      <c r="Y146" s="239">
        <f t="shared" si="150"/>
        <v>-2.8139613117094928E-2</v>
      </c>
      <c r="Z146" s="239">
        <f t="shared" si="150"/>
        <v>4.6572852969579137E-2</v>
      </c>
      <c r="AA146" s="239">
        <f t="shared" si="150"/>
        <v>0.27713998022614128</v>
      </c>
      <c r="AB146" s="206"/>
      <c r="AC146" s="38">
        <f t="shared" si="151"/>
        <v>-2261884.820000004</v>
      </c>
      <c r="AD146" s="72">
        <f t="shared" si="151"/>
        <v>507237.25</v>
      </c>
      <c r="AE146" s="73">
        <f t="shared" si="151"/>
        <v>6518.2900000009686</v>
      </c>
      <c r="AF146" s="73">
        <f t="shared" si="151"/>
        <v>-369666.50999999978</v>
      </c>
      <c r="AG146" s="73">
        <f t="shared" si="151"/>
        <v>627421.80000000075</v>
      </c>
      <c r="AH146" s="73">
        <f t="shared" si="151"/>
        <v>3839048.25</v>
      </c>
      <c r="AI146" s="118"/>
    </row>
    <row r="147" spans="1:35" x14ac:dyDescent="0.2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115">
        <f>'NECO-ELECTRIC'!U147+'NECO-GAS'!U147</f>
        <v>20982472</v>
      </c>
      <c r="V147" s="237">
        <f t="shared" si="152"/>
        <v>-0.15667977030211275</v>
      </c>
      <c r="W147" s="238">
        <f t="shared" si="150"/>
        <v>0.10232730786990056</v>
      </c>
      <c r="X147" s="239">
        <f t="shared" si="150"/>
        <v>0.11095075352280778</v>
      </c>
      <c r="Y147" s="239">
        <f t="shared" si="150"/>
        <v>0.10392341315436146</v>
      </c>
      <c r="Z147" s="239">
        <f t="shared" si="150"/>
        <v>0.12593279910238311</v>
      </c>
      <c r="AA147" s="239">
        <f t="shared" si="150"/>
        <v>0.32843144391302692</v>
      </c>
      <c r="AB147" s="206"/>
      <c r="AC147" s="38">
        <f t="shared" si="151"/>
        <v>-2802938.0600000024</v>
      </c>
      <c r="AD147" s="72">
        <f t="shared" si="151"/>
        <v>1722642.2400000021</v>
      </c>
      <c r="AE147" s="73">
        <f t="shared" si="151"/>
        <v>1563930.6799999997</v>
      </c>
      <c r="AF147" s="73">
        <f t="shared" si="151"/>
        <v>1612362.2699999996</v>
      </c>
      <c r="AG147" s="73">
        <f t="shared" si="151"/>
        <v>1932235.1500000004</v>
      </c>
      <c r="AH147" s="73">
        <f t="shared" si="151"/>
        <v>5087687.1199999992</v>
      </c>
      <c r="AI147" s="118"/>
    </row>
    <row r="148" spans="1:35" x14ac:dyDescent="0.2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153">SUM(E143:E147)</f>
        <v>73099197.840000004</v>
      </c>
      <c r="F148" s="153">
        <f t="shared" si="153"/>
        <v>75082485.86999999</v>
      </c>
      <c r="G148" s="152">
        <f t="shared" si="153"/>
        <v>80648310.61999999</v>
      </c>
      <c r="H148" s="152">
        <f t="shared" si="153"/>
        <v>91299341.260000005</v>
      </c>
      <c r="I148" s="152">
        <f t="shared" si="153"/>
        <v>85628184.170000002</v>
      </c>
      <c r="J148" s="152">
        <f t="shared" si="153"/>
        <v>75462207.070000008</v>
      </c>
      <c r="K148" s="152">
        <f t="shared" si="153"/>
        <v>83890541.11999999</v>
      </c>
      <c r="L148" s="152">
        <f t="shared" si="153"/>
        <v>105615263.05000001</v>
      </c>
      <c r="M148" s="152">
        <f t="shared" si="153"/>
        <v>119506977.27999999</v>
      </c>
      <c r="N148" s="154">
        <f t="shared" si="153"/>
        <v>111810239.44</v>
      </c>
      <c r="O148" s="151">
        <f t="shared" si="153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4">
        <v>659843</v>
      </c>
      <c r="V148" s="241">
        <f t="shared" si="152"/>
        <v>-0.11221070198585881</v>
      </c>
      <c r="W148" s="242">
        <f t="shared" si="150"/>
        <v>-0.99204367370343061</v>
      </c>
      <c r="X148" s="243">
        <f t="shared" si="150"/>
        <v>-0.99053406849259074</v>
      </c>
      <c r="Y148" s="243">
        <f t="shared" si="150"/>
        <v>-0.99121175874301137</v>
      </c>
      <c r="Z148" s="243">
        <f t="shared" si="150"/>
        <v>-0.99181826631051129</v>
      </c>
      <c r="AA148" s="243">
        <f t="shared" si="150"/>
        <v>-0.99277275179761793</v>
      </c>
      <c r="AB148" s="252"/>
      <c r="AC148" s="153">
        <f t="shared" ref="AC148:AE148" si="154">SUM(AC143:AC147)</f>
        <v>-12143655.900000013</v>
      </c>
      <c r="AD148" s="155">
        <f t="shared" si="154"/>
        <v>9219056.160000002</v>
      </c>
      <c r="AE148" s="156">
        <f t="shared" si="154"/>
        <v>12161031.16</v>
      </c>
      <c r="AF148" s="156">
        <f t="shared" ref="AF148:AG148" si="155">SUM(AF143:AF147)</f>
        <v>2131170.1300000018</v>
      </c>
      <c r="AG148" s="156">
        <f t="shared" si="155"/>
        <v>19913694.380000003</v>
      </c>
      <c r="AH148" s="156">
        <f t="shared" ref="AH148" si="156">SUM(AH143:AH147)</f>
        <v>23775757.739999995</v>
      </c>
      <c r="AI148" s="157"/>
    </row>
    <row r="149" spans="1:35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1"/>
      <c r="V149" s="245"/>
      <c r="W149" s="246"/>
      <c r="X149" s="247"/>
      <c r="Y149" s="247"/>
      <c r="Z149" s="247"/>
      <c r="AA149" s="247"/>
      <c r="AB149" s="248"/>
      <c r="AC149" s="102"/>
      <c r="AD149" s="103"/>
      <c r="AE149" s="104"/>
      <c r="AF149" s="104"/>
      <c r="AG149" s="104"/>
      <c r="AH149" s="104"/>
      <c r="AI149" s="105"/>
    </row>
    <row r="150" spans="1:35" x14ac:dyDescent="0.25">
      <c r="A150" s="172"/>
      <c r="B150" s="67" t="s">
        <v>30</v>
      </c>
      <c r="C150" s="259"/>
      <c r="D150" s="201">
        <f t="shared" ref="D150:U155" si="157">(C66+C143+D94-D66-D143)/(C66+C143+D94-D143)</f>
        <v>0.62661716595583949</v>
      </c>
      <c r="E150" s="201">
        <f t="shared" si="157"/>
        <v>0.61561294207812478</v>
      </c>
      <c r="F150" s="202">
        <f t="shared" si="157"/>
        <v>0.57442702878793717</v>
      </c>
      <c r="G150" s="201">
        <f t="shared" si="157"/>
        <v>0.61733953597318136</v>
      </c>
      <c r="H150" s="201">
        <f t="shared" si="157"/>
        <v>0.61816882355997449</v>
      </c>
      <c r="I150" s="201">
        <f t="shared" si="157"/>
        <v>0.615656090242654</v>
      </c>
      <c r="J150" s="201">
        <f t="shared" si="157"/>
        <v>0.61785437505537155</v>
      </c>
      <c r="K150" s="201">
        <f t="shared" si="157"/>
        <v>0.52339844026251947</v>
      </c>
      <c r="L150" s="201">
        <f t="shared" si="157"/>
        <v>0.60912824762738516</v>
      </c>
      <c r="M150" s="201">
        <f t="shared" si="157"/>
        <v>0.64225246394782365</v>
      </c>
      <c r="N150" s="203">
        <f t="shared" si="157"/>
        <v>0.56986556101500052</v>
      </c>
      <c r="O150" s="200">
        <f t="shared" si="157"/>
        <v>0.57464729706303919</v>
      </c>
      <c r="P150" s="201">
        <f t="shared" si="157"/>
        <v>0.50544216401178166</v>
      </c>
      <c r="Q150" s="201">
        <f t="shared" si="157"/>
        <v>0.49199476411915227</v>
      </c>
      <c r="R150" s="201">
        <f t="shared" si="157"/>
        <v>0.46122024470135964</v>
      </c>
      <c r="S150" s="201">
        <f t="shared" si="157"/>
        <v>0.48692198586733493</v>
      </c>
      <c r="T150" s="201">
        <f t="shared" si="157"/>
        <v>0.49325800011581894</v>
      </c>
      <c r="U150" s="203">
        <f t="shared" si="157"/>
        <v>0.17310505471109233</v>
      </c>
      <c r="V150" s="245"/>
      <c r="W150" s="238">
        <f t="shared" ref="W150:AA155" si="158">IF(ISERROR((P150-D150)/D150)=TRUE,0,(P150-D150)/D150)</f>
        <v>-0.19337963995802435</v>
      </c>
      <c r="X150" s="239">
        <f t="shared" si="158"/>
        <v>-0.20080503431535177</v>
      </c>
      <c r="Y150" s="239">
        <f t="shared" si="158"/>
        <v>-0.19707774602014835</v>
      </c>
      <c r="Z150" s="239">
        <f t="shared" si="158"/>
        <v>-0.21125740780598906</v>
      </c>
      <c r="AA150" s="239">
        <f t="shared" si="158"/>
        <v>-0.20206587372816084</v>
      </c>
      <c r="AB150" s="206"/>
      <c r="AC150" s="257"/>
      <c r="AD150" s="204">
        <f t="shared" ref="AD150:AH155" si="159">P150-D150</f>
        <v>-0.12117500194405784</v>
      </c>
      <c r="AE150" s="204">
        <f t="shared" si="159"/>
        <v>-0.12361817795897251</v>
      </c>
      <c r="AF150" s="204">
        <f t="shared" si="159"/>
        <v>-0.11320678408657753</v>
      </c>
      <c r="AG150" s="204">
        <f t="shared" si="159"/>
        <v>-0.13041755010584644</v>
      </c>
      <c r="AH150" s="204">
        <f t="shared" si="159"/>
        <v>-0.12491082344415555</v>
      </c>
      <c r="AI150" s="206"/>
    </row>
    <row r="151" spans="1:35" x14ac:dyDescent="0.25">
      <c r="A151" s="172"/>
      <c r="B151" s="67" t="s">
        <v>31</v>
      </c>
      <c r="C151" s="259"/>
      <c r="D151" s="201">
        <f t="shared" si="157"/>
        <v>0.24155399143536727</v>
      </c>
      <c r="E151" s="201">
        <f t="shared" si="157"/>
        <v>0.24794774458217878</v>
      </c>
      <c r="F151" s="202">
        <f t="shared" si="157"/>
        <v>0.24582577905548442</v>
      </c>
      <c r="G151" s="201">
        <f t="shared" si="157"/>
        <v>0.22494347241798501</v>
      </c>
      <c r="H151" s="201">
        <f t="shared" si="157"/>
        <v>0.18479454682850135</v>
      </c>
      <c r="I151" s="201">
        <f t="shared" si="157"/>
        <v>0.1800507690090149</v>
      </c>
      <c r="J151" s="201">
        <f t="shared" si="157"/>
        <v>0.18812135680047248</v>
      </c>
      <c r="K151" s="201">
        <f t="shared" si="157"/>
        <v>0.14340597307398101</v>
      </c>
      <c r="L151" s="201">
        <f t="shared" si="157"/>
        <v>0.18539700768315678</v>
      </c>
      <c r="M151" s="201">
        <f t="shared" si="157"/>
        <v>0.17198034609263643</v>
      </c>
      <c r="N151" s="203">
        <f t="shared" si="157"/>
        <v>0.2590139495666578</v>
      </c>
      <c r="O151" s="200">
        <f t="shared" si="157"/>
        <v>0.17508872931949421</v>
      </c>
      <c r="P151" s="201">
        <f t="shared" si="157"/>
        <v>0.15216632209682829</v>
      </c>
      <c r="Q151" s="201">
        <f t="shared" si="157"/>
        <v>0.16429707561765208</v>
      </c>
      <c r="R151" s="201">
        <f t="shared" si="157"/>
        <v>0.14433450447134694</v>
      </c>
      <c r="S151" s="201">
        <f t="shared" si="157"/>
        <v>0.11306126692675945</v>
      </c>
      <c r="T151" s="201">
        <f t="shared" si="157"/>
        <v>0.15421410502552607</v>
      </c>
      <c r="U151" s="203">
        <f t="shared" si="157"/>
        <v>4.3119911726791978E-2</v>
      </c>
      <c r="V151" s="245"/>
      <c r="W151" s="238">
        <f t="shared" si="158"/>
        <v>-0.37005254521930137</v>
      </c>
      <c r="X151" s="239">
        <f t="shared" si="158"/>
        <v>-0.33737217132379221</v>
      </c>
      <c r="Y151" s="239">
        <f t="shared" si="158"/>
        <v>-0.41285854955525336</v>
      </c>
      <c r="Z151" s="239">
        <f t="shared" si="158"/>
        <v>-0.49737920504458338</v>
      </c>
      <c r="AA151" s="239">
        <f t="shared" si="158"/>
        <v>-0.1654834643543647</v>
      </c>
      <c r="AB151" s="206"/>
      <c r="AC151" s="257"/>
      <c r="AD151" s="204">
        <f t="shared" si="159"/>
        <v>-8.9387669338538978E-2</v>
      </c>
      <c r="AE151" s="204">
        <f t="shared" si="159"/>
        <v>-8.3650668964526692E-2</v>
      </c>
      <c r="AF151" s="204">
        <f t="shared" si="159"/>
        <v>-0.10149127458413748</v>
      </c>
      <c r="AG151" s="204">
        <f t="shared" si="159"/>
        <v>-0.11188220549122556</v>
      </c>
      <c r="AH151" s="204">
        <f t="shared" si="159"/>
        <v>-3.0580441802975283E-2</v>
      </c>
      <c r="AI151" s="206"/>
    </row>
    <row r="152" spans="1:35" x14ac:dyDescent="0.25">
      <c r="A152" s="172"/>
      <c r="B152" s="67" t="s">
        <v>32</v>
      </c>
      <c r="C152" s="259"/>
      <c r="D152" s="201">
        <f t="shared" si="157"/>
        <v>0.76505075958174906</v>
      </c>
      <c r="E152" s="201">
        <f t="shared" si="157"/>
        <v>0.7633690641912878</v>
      </c>
      <c r="F152" s="202">
        <f t="shared" si="157"/>
        <v>0.76377300448518648</v>
      </c>
      <c r="G152" s="201">
        <f t="shared" si="157"/>
        <v>0.76133295718335814</v>
      </c>
      <c r="H152" s="201">
        <f t="shared" si="157"/>
        <v>0.77957457007135078</v>
      </c>
      <c r="I152" s="201">
        <f t="shared" si="157"/>
        <v>0.75210912097842397</v>
      </c>
      <c r="J152" s="201">
        <f t="shared" si="157"/>
        <v>0.7741828807535166</v>
      </c>
      <c r="K152" s="201">
        <f t="shared" si="157"/>
        <v>0.72505095706031819</v>
      </c>
      <c r="L152" s="201">
        <f t="shared" si="157"/>
        <v>0.76616273303707971</v>
      </c>
      <c r="M152" s="201">
        <f t="shared" si="157"/>
        <v>0.78465062282997999</v>
      </c>
      <c r="N152" s="203">
        <f t="shared" si="157"/>
        <v>0.75813799041162944</v>
      </c>
      <c r="O152" s="200">
        <f t="shared" si="157"/>
        <v>0.71186822786801918</v>
      </c>
      <c r="P152" s="201">
        <f t="shared" si="157"/>
        <v>0.58066998467147657</v>
      </c>
      <c r="Q152" s="201">
        <f t="shared" si="157"/>
        <v>0.62861488560647238</v>
      </c>
      <c r="R152" s="201">
        <f t="shared" si="157"/>
        <v>0.59168894049154808</v>
      </c>
      <c r="S152" s="201">
        <f t="shared" si="157"/>
        <v>0.60722326442306152</v>
      </c>
      <c r="T152" s="201">
        <f t="shared" si="157"/>
        <v>0.6200785292766684</v>
      </c>
      <c r="U152" s="203">
        <f t="shared" si="157"/>
        <v>0.27782797777515716</v>
      </c>
      <c r="V152" s="245"/>
      <c r="W152" s="238">
        <f t="shared" si="158"/>
        <v>-0.24100462956349838</v>
      </c>
      <c r="X152" s="239">
        <f t="shared" si="158"/>
        <v>-0.17652559542424454</v>
      </c>
      <c r="Y152" s="239">
        <f t="shared" si="158"/>
        <v>-0.22530786370176822</v>
      </c>
      <c r="Z152" s="239">
        <f t="shared" si="158"/>
        <v>-0.20242088734795322</v>
      </c>
      <c r="AA152" s="239">
        <f t="shared" si="158"/>
        <v>-0.20459369368614019</v>
      </c>
      <c r="AB152" s="206"/>
      <c r="AC152" s="257"/>
      <c r="AD152" s="204">
        <f t="shared" si="159"/>
        <v>-0.18438077491027249</v>
      </c>
      <c r="AE152" s="204">
        <f t="shared" si="159"/>
        <v>-0.13475417858481542</v>
      </c>
      <c r="AF152" s="204">
        <f t="shared" si="159"/>
        <v>-0.1720840639936384</v>
      </c>
      <c r="AG152" s="204">
        <f t="shared" si="159"/>
        <v>-0.15410969276029662</v>
      </c>
      <c r="AH152" s="204">
        <f t="shared" si="159"/>
        <v>-0.15949604079468238</v>
      </c>
      <c r="AI152" s="206"/>
    </row>
    <row r="153" spans="1:35" x14ac:dyDescent="0.25">
      <c r="A153" s="172"/>
      <c r="B153" s="67" t="s">
        <v>33</v>
      </c>
      <c r="C153" s="259"/>
      <c r="D153" s="201">
        <f t="shared" si="157"/>
        <v>0.83929657531411173</v>
      </c>
      <c r="E153" s="201">
        <f t="shared" si="157"/>
        <v>0.85675917932868551</v>
      </c>
      <c r="F153" s="202">
        <f t="shared" si="157"/>
        <v>0.86061974021104048</v>
      </c>
      <c r="G153" s="201">
        <f t="shared" si="157"/>
        <v>0.86313666251141019</v>
      </c>
      <c r="H153" s="201">
        <f t="shared" si="157"/>
        <v>0.86542930045062272</v>
      </c>
      <c r="I153" s="201">
        <f t="shared" si="157"/>
        <v>0.84543238656083841</v>
      </c>
      <c r="J153" s="201">
        <f t="shared" si="157"/>
        <v>0.86315977243803488</v>
      </c>
      <c r="K153" s="201">
        <f t="shared" si="157"/>
        <v>0.80109350576903315</v>
      </c>
      <c r="L153" s="201">
        <f t="shared" si="157"/>
        <v>0.82740108235665155</v>
      </c>
      <c r="M153" s="201">
        <f t="shared" si="157"/>
        <v>0.8683777969988824</v>
      </c>
      <c r="N153" s="203">
        <f t="shared" si="157"/>
        <v>0.84581938319294891</v>
      </c>
      <c r="O153" s="200">
        <f t="shared" si="157"/>
        <v>0.81520768903802598</v>
      </c>
      <c r="P153" s="201">
        <f t="shared" si="157"/>
        <v>0.67696101677180487</v>
      </c>
      <c r="Q153" s="201">
        <f t="shared" si="157"/>
        <v>0.75651720623796914</v>
      </c>
      <c r="R153" s="201">
        <f t="shared" si="157"/>
        <v>0.73449864969231649</v>
      </c>
      <c r="S153" s="201">
        <f t="shared" si="157"/>
        <v>0.76055253231344111</v>
      </c>
      <c r="T153" s="201">
        <f t="shared" si="157"/>
        <v>0.77016991483890807</v>
      </c>
      <c r="U153" s="203">
        <f t="shared" si="157"/>
        <v>0.49383008330771416</v>
      </c>
      <c r="V153" s="245"/>
      <c r="W153" s="238">
        <f t="shared" si="158"/>
        <v>-0.1934185880379076</v>
      </c>
      <c r="X153" s="239">
        <f t="shared" si="158"/>
        <v>-0.11700134122783611</v>
      </c>
      <c r="Y153" s="239">
        <f t="shared" si="158"/>
        <v>-0.14654682506794078</v>
      </c>
      <c r="Z153" s="239">
        <f t="shared" si="158"/>
        <v>-0.11885039143104754</v>
      </c>
      <c r="AA153" s="239">
        <f t="shared" si="158"/>
        <v>-0.11007182858508925</v>
      </c>
      <c r="AB153" s="206"/>
      <c r="AC153" s="257"/>
      <c r="AD153" s="204">
        <f t="shared" si="159"/>
        <v>-0.16233555854230686</v>
      </c>
      <c r="AE153" s="204">
        <f t="shared" si="159"/>
        <v>-0.10024197309071636</v>
      </c>
      <c r="AF153" s="204">
        <f t="shared" si="159"/>
        <v>-0.126121090518724</v>
      </c>
      <c r="AG153" s="204">
        <f t="shared" si="159"/>
        <v>-0.10258413019796908</v>
      </c>
      <c r="AH153" s="204">
        <f t="shared" si="159"/>
        <v>-9.5259385611714653E-2</v>
      </c>
      <c r="AI153" s="206"/>
    </row>
    <row r="154" spans="1:35" x14ac:dyDescent="0.25">
      <c r="A154" s="172"/>
      <c r="B154" s="67" t="s">
        <v>34</v>
      </c>
      <c r="C154" s="259"/>
      <c r="D154" s="201">
        <f t="shared" si="157"/>
        <v>0.88263380116626444</v>
      </c>
      <c r="E154" s="201">
        <f t="shared" si="157"/>
        <v>0.9059643220338166</v>
      </c>
      <c r="F154" s="202">
        <f t="shared" si="157"/>
        <v>0.91249940672804042</v>
      </c>
      <c r="G154" s="201">
        <f t="shared" si="157"/>
        <v>0.89817141078009777</v>
      </c>
      <c r="H154" s="201">
        <f t="shared" si="157"/>
        <v>0.93152166046152052</v>
      </c>
      <c r="I154" s="201">
        <f t="shared" si="157"/>
        <v>0.87078377268124696</v>
      </c>
      <c r="J154" s="201">
        <f t="shared" si="157"/>
        <v>0.94127732615944182</v>
      </c>
      <c r="K154" s="201">
        <f t="shared" si="157"/>
        <v>0.88988093430015536</v>
      </c>
      <c r="L154" s="201">
        <f t="shared" si="157"/>
        <v>0.875329375826008</v>
      </c>
      <c r="M154" s="201">
        <f t="shared" si="157"/>
        <v>0.88515189349907486</v>
      </c>
      <c r="N154" s="203">
        <f t="shared" si="157"/>
        <v>0.89945127549690784</v>
      </c>
      <c r="O154" s="200">
        <f t="shared" si="157"/>
        <v>0.85058094329907674</v>
      </c>
      <c r="P154" s="201">
        <f t="shared" si="157"/>
        <v>0.811020527069228</v>
      </c>
      <c r="Q154" s="201">
        <f t="shared" si="157"/>
        <v>0.87275683892376132</v>
      </c>
      <c r="R154" s="201">
        <f t="shared" si="157"/>
        <v>0.86300954087632797</v>
      </c>
      <c r="S154" s="201">
        <f t="shared" si="157"/>
        <v>0.80427611139855859</v>
      </c>
      <c r="T154" s="201">
        <f t="shared" si="157"/>
        <v>0.81694281776675337</v>
      </c>
      <c r="U154" s="203">
        <f t="shared" si="157"/>
        <v>0.54980735774176193</v>
      </c>
      <c r="V154" s="245"/>
      <c r="W154" s="238">
        <f t="shared" si="158"/>
        <v>-8.1135884443141126E-2</v>
      </c>
      <c r="X154" s="239">
        <f t="shared" si="158"/>
        <v>-3.6654294548274451E-2</v>
      </c>
      <c r="Y154" s="239">
        <f t="shared" si="158"/>
        <v>-5.4235504688346946E-2</v>
      </c>
      <c r="Z154" s="239">
        <f t="shared" si="158"/>
        <v>-0.10454051226144835</v>
      </c>
      <c r="AA154" s="239">
        <f t="shared" si="158"/>
        <v>-0.12300180184537984</v>
      </c>
      <c r="AB154" s="206"/>
      <c r="AC154" s="257"/>
      <c r="AD154" s="204">
        <f t="shared" si="159"/>
        <v>-7.1613274097036439E-2</v>
      </c>
      <c r="AE154" s="204">
        <f t="shared" si="159"/>
        <v>-3.320748311005528E-2</v>
      </c>
      <c r="AF154" s="204">
        <f t="shared" si="159"/>
        <v>-4.9489865851712445E-2</v>
      </c>
      <c r="AG154" s="204">
        <f t="shared" si="159"/>
        <v>-9.3895299381539177E-2</v>
      </c>
      <c r="AH154" s="204">
        <f t="shared" si="159"/>
        <v>-0.11457884269476715</v>
      </c>
      <c r="AI154" s="206"/>
    </row>
    <row r="155" spans="1:35" ht="15.75" thickBot="1" x14ac:dyDescent="0.3">
      <c r="A155" s="172"/>
      <c r="B155" s="75" t="s">
        <v>35</v>
      </c>
      <c r="C155" s="260"/>
      <c r="D155" s="209">
        <f t="shared" si="157"/>
        <v>0.65848321244047647</v>
      </c>
      <c r="E155" s="209">
        <f t="shared" si="157"/>
        <v>0.6604888453559149</v>
      </c>
      <c r="F155" s="210">
        <f t="shared" si="157"/>
        <v>0.63219296236192701</v>
      </c>
      <c r="G155" s="209">
        <f t="shared" si="157"/>
        <v>0.66220486856301786</v>
      </c>
      <c r="H155" s="209">
        <f t="shared" si="157"/>
        <v>0.66480878563136825</v>
      </c>
      <c r="I155" s="209">
        <f t="shared" si="157"/>
        <v>0.64341135031137409</v>
      </c>
      <c r="J155" s="209">
        <f t="shared" si="157"/>
        <v>0.66624546403879958</v>
      </c>
      <c r="K155" s="209">
        <f t="shared" si="157"/>
        <v>0.57629131681050949</v>
      </c>
      <c r="L155" s="209">
        <f t="shared" si="157"/>
        <v>0.63623913170655577</v>
      </c>
      <c r="M155" s="209">
        <f t="shared" si="157"/>
        <v>0.66918368623872737</v>
      </c>
      <c r="N155" s="211">
        <f t="shared" si="157"/>
        <v>0.62490944399519943</v>
      </c>
      <c r="O155" s="208">
        <f t="shared" si="157"/>
        <v>0.60842927730362717</v>
      </c>
      <c r="P155" s="209">
        <f t="shared" si="157"/>
        <v>0.66488802039448658</v>
      </c>
      <c r="Q155" s="209">
        <f t="shared" si="157"/>
        <v>0.52915759428865283</v>
      </c>
      <c r="R155" s="209">
        <f t="shared" si="157"/>
        <v>0.50254976744910773</v>
      </c>
      <c r="S155" s="209">
        <f t="shared" si="157"/>
        <v>0.57112493474248538</v>
      </c>
      <c r="T155" s="209">
        <f t="shared" si="157"/>
        <v>0.56117851681271147</v>
      </c>
      <c r="U155" s="211">
        <f t="shared" si="157"/>
        <v>0.20841810464922914</v>
      </c>
      <c r="V155" s="260"/>
      <c r="W155" s="212">
        <f t="shared" si="158"/>
        <v>9.7266078056455658E-3</v>
      </c>
      <c r="X155" s="213">
        <f t="shared" si="158"/>
        <v>-0.19883946866126428</v>
      </c>
      <c r="Y155" s="213">
        <f t="shared" si="158"/>
        <v>-0.20506902580576222</v>
      </c>
      <c r="Z155" s="213">
        <f t="shared" si="158"/>
        <v>-0.13754041708901296</v>
      </c>
      <c r="AA155" s="213">
        <f t="shared" si="158"/>
        <v>-0.15587981244898744</v>
      </c>
      <c r="AB155" s="214"/>
      <c r="AC155" s="258"/>
      <c r="AD155" s="212">
        <f t="shared" si="159"/>
        <v>6.4048079540101055E-3</v>
      </c>
      <c r="AE155" s="213">
        <f t="shared" si="159"/>
        <v>-0.13133125106726207</v>
      </c>
      <c r="AF155" s="213">
        <f t="shared" si="159"/>
        <v>-0.12964319491281928</v>
      </c>
      <c r="AG155" s="213">
        <f t="shared" si="159"/>
        <v>-9.1079933820532477E-2</v>
      </c>
      <c r="AH155" s="213">
        <f t="shared" si="159"/>
        <v>-0.10363026881865678</v>
      </c>
      <c r="AI155" s="214"/>
    </row>
    <row r="156" spans="1:35" x14ac:dyDescent="0.25">
      <c r="A156" s="172"/>
    </row>
    <row r="157" spans="1:35" x14ac:dyDescent="0.25">
      <c r="B157" s="1" t="s">
        <v>22</v>
      </c>
    </row>
    <row r="158" spans="1:35" x14ac:dyDescent="0.25">
      <c r="B158" s="32" t="s">
        <v>190</v>
      </c>
    </row>
    <row r="159" spans="1:35" x14ac:dyDescent="0.25">
      <c r="B159" s="2" t="s">
        <v>168</v>
      </c>
    </row>
    <row r="161" spans="2:2" x14ac:dyDescent="0.25">
      <c r="B161" s="33"/>
    </row>
  </sheetData>
  <mergeCells count="4">
    <mergeCell ref="B1:AD1"/>
    <mergeCell ref="C4:I4"/>
    <mergeCell ref="C3:I3"/>
    <mergeCell ref="C2:I2"/>
  </mergeCells>
  <pageMargins left="0.25" right="0.25" top="0.25" bottom="0.25" header="0.3" footer="0"/>
  <pageSetup paperSize="3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tabSelected="1" workbookViewId="0">
      <pane xSplit="2" ySplit="8" topLeftCell="P66" activePane="bottomRight" state="frozen"/>
      <selection sqref="A1:A1048576"/>
      <selection pane="topRight" sqref="A1:A1048576"/>
      <selection pane="bottomLeft" sqref="A1:A1048576"/>
      <selection pane="bottomRight" activeCell="T3" sqref="T3"/>
    </sheetView>
  </sheetViews>
  <sheetFormatPr defaultRowHeight="15" x14ac:dyDescent="0.25"/>
  <cols>
    <col min="1" max="1" width="4.7109375" style="17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76" t="s">
        <v>16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34"/>
      <c r="AF1" s="34"/>
      <c r="AG1" s="34"/>
      <c r="AH1" s="34"/>
      <c r="AI1" s="35"/>
    </row>
    <row r="2" spans="1:36" ht="27.6" customHeight="1" thickTop="1" x14ac:dyDescent="0.35">
      <c r="B2" s="266" t="s">
        <v>166</v>
      </c>
      <c r="C2" s="280" t="s">
        <v>573</v>
      </c>
      <c r="D2" s="280"/>
      <c r="E2" s="280"/>
      <c r="F2" s="280"/>
      <c r="G2" s="280"/>
      <c r="H2" s="280"/>
      <c r="I2" s="280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66" t="s">
        <v>578</v>
      </c>
      <c r="C3" s="279" t="s">
        <v>580</v>
      </c>
      <c r="D3" s="279"/>
      <c r="E3" s="279"/>
      <c r="F3" s="279"/>
      <c r="G3" s="279"/>
      <c r="H3" s="279"/>
      <c r="I3" s="279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66" t="s">
        <v>0</v>
      </c>
      <c r="C4" s="278">
        <f>'NECO-COMBINED'!C4:I4</f>
        <v>44079</v>
      </c>
      <c r="D4" s="278"/>
      <c r="E4" s="278"/>
      <c r="F4" s="278"/>
      <c r="G4" s="278"/>
      <c r="H4" s="278"/>
      <c r="I4" s="278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416</v>
      </c>
    </row>
    <row r="7" spans="1:36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180">
        <v>44079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1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1" t="s">
        <v>11</v>
      </c>
      <c r="AJ8" s="36">
        <v>44079</v>
      </c>
    </row>
    <row r="9" spans="1:36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1"/>
      <c r="V9" s="228"/>
      <c r="W9" s="229"/>
      <c r="X9" s="230"/>
      <c r="Y9" s="230"/>
      <c r="Z9" s="230"/>
      <c r="AA9" s="230"/>
      <c r="AB9" s="231"/>
      <c r="AC9" s="62"/>
      <c r="AD9" s="63"/>
      <c r="AE9" s="64"/>
      <c r="AF9" s="64"/>
      <c r="AG9" s="64"/>
      <c r="AH9" s="64"/>
      <c r="AI9" s="65"/>
      <c r="AJ9" s="62"/>
    </row>
    <row r="10" spans="1:36" s="66" customFormat="1" x14ac:dyDescent="0.2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70">
        <v>409173</v>
      </c>
      <c r="V10" s="207">
        <f t="shared" ref="V10:V15" si="0">IF(ISERROR((O10-C10)/C10)=TRUE,0,(O10-C10)/C10)</f>
        <v>1.246648560402943E-2</v>
      </c>
      <c r="W10" s="207">
        <f t="shared" ref="W10:W15" si="1">IF(ISERROR((P10-D10)/D10)=TRUE,0,(P10-D10)/D10)</f>
        <v>1.4366959717876123E-2</v>
      </c>
      <c r="X10" s="207">
        <f t="shared" ref="X10:AA15" si="2">IF(ISERROR((Q10-E10)/E10)=TRUE,0,(Q10-E10)/E10)</f>
        <v>1.4503776947570152E-2</v>
      </c>
      <c r="Y10" s="207">
        <f t="shared" si="2"/>
        <v>1.5517485769421102E-2</v>
      </c>
      <c r="Z10" s="207">
        <f t="shared" si="2"/>
        <v>1.4090387224715582E-2</v>
      </c>
      <c r="AA10" s="207">
        <f t="shared" si="2"/>
        <v>1.6813361256232347E-2</v>
      </c>
      <c r="AB10" s="232"/>
      <c r="AC10" s="71">
        <f>O10-C10</f>
        <v>5017</v>
      </c>
      <c r="AD10" s="72">
        <f t="shared" ref="AD10:AH14" si="3">P10-D10</f>
        <v>5785</v>
      </c>
      <c r="AE10" s="73">
        <f t="shared" si="3"/>
        <v>5835</v>
      </c>
      <c r="AF10" s="73">
        <f t="shared" si="3"/>
        <v>6240</v>
      </c>
      <c r="AG10" s="73">
        <f t="shared" si="3"/>
        <v>5670</v>
      </c>
      <c r="AH10" s="73">
        <f t="shared" si="3"/>
        <v>6768</v>
      </c>
      <c r="AI10" s="74"/>
      <c r="AJ10" s="71">
        <f>IF(ISERROR(GETPIVOTDATA("VALUE",'CSS WK pvt'!$J$2,"DT_FILE",AJ$8,"COMMODITY",AJ$6,"TRIM_CAT",TRIM(B10),"TRIM_LINE",A9))=TRUE,0,GETPIVOTDATA("VALUE",'CSS WK pvt'!$J$2,"DT_FILE",AJ$8,"COMMODITY",AJ$6,"TRIM_CAT",TRIM(B10),"TRIM_LINE",A9))</f>
        <v>409173</v>
      </c>
    </row>
    <row r="11" spans="1:36" s="66" customFormat="1" x14ac:dyDescent="0.2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70">
        <v>33492</v>
      </c>
      <c r="V11" s="207">
        <f t="shared" si="0"/>
        <v>7.8268603616958206E-3</v>
      </c>
      <c r="W11" s="207">
        <f t="shared" si="1"/>
        <v>8.1546718856566735E-3</v>
      </c>
      <c r="X11" s="207">
        <f t="shared" si="2"/>
        <v>1.5690810939075754E-2</v>
      </c>
      <c r="Y11" s="207">
        <f t="shared" si="2"/>
        <v>1.5051656572853581E-2</v>
      </c>
      <c r="Z11" s="207">
        <f t="shared" si="2"/>
        <v>2.2435231622993143E-2</v>
      </c>
      <c r="AA11" s="207">
        <f t="shared" si="2"/>
        <v>-5.9643916913946588E-3</v>
      </c>
      <c r="AB11" s="232"/>
      <c r="AC11" s="71">
        <f t="shared" ref="AC11:AC14" si="4">O11-C11</f>
        <v>264</v>
      </c>
      <c r="AD11" s="72">
        <f t="shared" si="3"/>
        <v>275</v>
      </c>
      <c r="AE11" s="73">
        <f t="shared" si="3"/>
        <v>529</v>
      </c>
      <c r="AF11" s="73">
        <f t="shared" si="3"/>
        <v>507</v>
      </c>
      <c r="AG11" s="73">
        <f t="shared" si="3"/>
        <v>756</v>
      </c>
      <c r="AH11" s="73">
        <f t="shared" si="3"/>
        <v>-201</v>
      </c>
      <c r="AI11" s="74"/>
      <c r="AJ11" s="71">
        <f>IF(ISERROR(GETPIVOTDATA("VALUE",'CSS WK pvt'!$J$2,"DT_FILE",AJ$8,"COMMODITY",AJ$6,"TRIM_CAT",TRIM(B11),"TRIM_LINE",A9))=TRUE,0,GETPIVOTDATA("VALUE",'CSS WK pvt'!$J$2,"DT_FILE",AJ$8,"COMMODITY",AJ$6,"TRIM_CAT",TRIM(B11),"TRIM_LINE",A9))</f>
        <v>33492</v>
      </c>
    </row>
    <row r="12" spans="1:36" s="66" customFormat="1" x14ac:dyDescent="0.2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70">
        <v>52727</v>
      </c>
      <c r="V12" s="207">
        <f t="shared" si="0"/>
        <v>2.9074786157105861E-2</v>
      </c>
      <c r="W12" s="207">
        <f t="shared" si="1"/>
        <v>3.1651771715271247E-2</v>
      </c>
      <c r="X12" s="207">
        <f t="shared" si="2"/>
        <v>3.0793625934771543E-2</v>
      </c>
      <c r="Y12" s="207">
        <f t="shared" si="2"/>
        <v>2.8467110529706935E-2</v>
      </c>
      <c r="Z12" s="207">
        <f t="shared" si="2"/>
        <v>2.8391474757716983E-2</v>
      </c>
      <c r="AA12" s="207">
        <f t="shared" si="2"/>
        <v>2.6318863149698269E-2</v>
      </c>
      <c r="AB12" s="232"/>
      <c r="AC12" s="71">
        <f t="shared" si="4"/>
        <v>1482</v>
      </c>
      <c r="AD12" s="72">
        <f t="shared" si="3"/>
        <v>1615</v>
      </c>
      <c r="AE12" s="73">
        <f t="shared" si="3"/>
        <v>1573</v>
      </c>
      <c r="AF12" s="73">
        <f t="shared" si="3"/>
        <v>1458</v>
      </c>
      <c r="AG12" s="73">
        <f t="shared" si="3"/>
        <v>1456</v>
      </c>
      <c r="AH12" s="73">
        <f t="shared" si="3"/>
        <v>1352</v>
      </c>
      <c r="AI12" s="74"/>
      <c r="AJ12" s="71">
        <f>IF(ISERROR(GETPIVOTDATA("VALUE",'CSS WK pvt'!$J$2,"DT_FILE",AJ$8,"COMMODITY",AJ$6,"TRIM_CAT",TRIM(B12),"TRIM_LINE",A9))=TRUE,0,GETPIVOTDATA("VALUE",'CSS WK pvt'!$J$2,"DT_FILE",AJ$8,"COMMODITY",AJ$6,"TRIM_CAT",TRIM(B12),"TRIM_LINE",A9))</f>
        <v>52727</v>
      </c>
    </row>
    <row r="13" spans="1:36" s="66" customFormat="1" x14ac:dyDescent="0.2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70">
        <v>8176</v>
      </c>
      <c r="V13" s="207">
        <f t="shared" si="0"/>
        <v>1.5237859266600595E-2</v>
      </c>
      <c r="W13" s="207">
        <f t="shared" si="1"/>
        <v>1.5226541223075018E-2</v>
      </c>
      <c r="X13" s="207">
        <f t="shared" si="2"/>
        <v>1.4602153198861528E-2</v>
      </c>
      <c r="Y13" s="207">
        <f t="shared" si="2"/>
        <v>1.124289597232518E-2</v>
      </c>
      <c r="Z13" s="207">
        <f t="shared" si="2"/>
        <v>9.990133201776023E-3</v>
      </c>
      <c r="AA13" s="207">
        <f t="shared" si="2"/>
        <v>9.2478421701602965E-3</v>
      </c>
      <c r="AB13" s="232"/>
      <c r="AC13" s="71">
        <f t="shared" si="4"/>
        <v>123</v>
      </c>
      <c r="AD13" s="72">
        <f t="shared" si="3"/>
        <v>123</v>
      </c>
      <c r="AE13" s="73">
        <f t="shared" si="3"/>
        <v>118</v>
      </c>
      <c r="AF13" s="73">
        <f t="shared" si="3"/>
        <v>91</v>
      </c>
      <c r="AG13" s="73">
        <f t="shared" si="3"/>
        <v>81</v>
      </c>
      <c r="AH13" s="73">
        <f t="shared" si="3"/>
        <v>75</v>
      </c>
      <c r="AI13" s="74"/>
      <c r="AJ13" s="71">
        <f>IF(ISERROR(GETPIVOTDATA("VALUE",'CSS WK pvt'!$J$2,"DT_FILE",AJ$8,"COMMODITY",AJ$6,"TRIM_CAT",TRIM(B13),"TRIM_LINE",A9))=TRUE,0,GETPIVOTDATA("VALUE",'CSS WK pvt'!$J$2,"DT_FILE",AJ$8,"COMMODITY",AJ$6,"TRIM_CAT",TRIM(B13),"TRIM_LINE",A9))</f>
        <v>8176</v>
      </c>
    </row>
    <row r="14" spans="1:36" s="66" customFormat="1" x14ac:dyDescent="0.2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70">
        <v>1052</v>
      </c>
      <c r="V14" s="207">
        <f t="shared" si="0"/>
        <v>1.1516314779270634E-2</v>
      </c>
      <c r="W14" s="207">
        <f t="shared" si="1"/>
        <v>1.2464046021093002E-2</v>
      </c>
      <c r="X14" s="207">
        <f t="shared" si="2"/>
        <v>1.0536398467432951E-2</v>
      </c>
      <c r="Y14" s="207">
        <f t="shared" si="2"/>
        <v>9.5693779904306216E-3</v>
      </c>
      <c r="Z14" s="207">
        <f t="shared" si="2"/>
        <v>6.6985645933014355E-3</v>
      </c>
      <c r="AA14" s="207">
        <f t="shared" si="2"/>
        <v>3.8204393505253103E-3</v>
      </c>
      <c r="AB14" s="232"/>
      <c r="AC14" s="71">
        <f t="shared" si="4"/>
        <v>12</v>
      </c>
      <c r="AD14" s="72">
        <f t="shared" si="3"/>
        <v>13</v>
      </c>
      <c r="AE14" s="73">
        <f t="shared" si="3"/>
        <v>11</v>
      </c>
      <c r="AF14" s="73">
        <f t="shared" si="3"/>
        <v>10</v>
      </c>
      <c r="AG14" s="73">
        <f t="shared" si="3"/>
        <v>7</v>
      </c>
      <c r="AH14" s="73">
        <f t="shared" si="3"/>
        <v>4</v>
      </c>
      <c r="AI14" s="74"/>
      <c r="AJ14" s="71">
        <f>IF(ISERROR(GETPIVOTDATA("VALUE",'CSS WK pvt'!$J$2,"DT_FILE",AJ$8,"COMMODITY",AJ$6,"TRIM_CAT",TRIM(B14),"TRIM_LINE",A9))=TRUE,0,GETPIVOTDATA("VALUE",'CSS WK pvt'!$J$2,"DT_FILE",AJ$8,"COMMODITY",AJ$6,"TRIM_CAT",TRIM(B14),"TRIM_LINE",A9))</f>
        <v>1052</v>
      </c>
    </row>
    <row r="15" spans="1:36" s="83" customFormat="1" ht="15.75" thickBot="1" x14ac:dyDescent="0.3">
      <c r="A15" s="173"/>
      <c r="B15" s="75" t="s">
        <v>35</v>
      </c>
      <c r="C15" s="76">
        <f>SUM(C10:C14)</f>
        <v>496255</v>
      </c>
      <c r="D15" s="77">
        <f t="shared" ref="D15:AJ15" si="5">SUM(D10:D14)</f>
        <v>496528</v>
      </c>
      <c r="E15" s="77">
        <f t="shared" si="5"/>
        <v>496230</v>
      </c>
      <c r="F15" s="77">
        <f t="shared" si="5"/>
        <v>496167</v>
      </c>
      <c r="G15" s="77">
        <f t="shared" si="5"/>
        <v>496535</v>
      </c>
      <c r="H15" s="77">
        <f t="shared" si="5"/>
        <v>496764</v>
      </c>
      <c r="I15" s="77">
        <f t="shared" si="5"/>
        <v>497373</v>
      </c>
      <c r="J15" s="77">
        <f t="shared" si="5"/>
        <v>497959</v>
      </c>
      <c r="K15" s="77">
        <f t="shared" si="5"/>
        <v>499574</v>
      </c>
      <c r="L15" s="77">
        <f t="shared" si="5"/>
        <v>501239</v>
      </c>
      <c r="M15" s="77">
        <f t="shared" si="5"/>
        <v>501271</v>
      </c>
      <c r="N15" s="78">
        <f t="shared" si="5"/>
        <v>502189</v>
      </c>
      <c r="O15" s="76">
        <f t="shared" si="5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78">
        <v>504620</v>
      </c>
      <c r="V15" s="210">
        <f t="shared" si="0"/>
        <v>1.3900111837664104E-2</v>
      </c>
      <c r="W15" s="212">
        <f t="shared" si="1"/>
        <v>1.5731237714690812E-2</v>
      </c>
      <c r="X15" s="213">
        <f t="shared" si="2"/>
        <v>1.6254559377707919E-2</v>
      </c>
      <c r="Y15" s="213">
        <f t="shared" si="2"/>
        <v>1.6740331380361854E-2</v>
      </c>
      <c r="Z15" s="213">
        <f t="shared" si="2"/>
        <v>1.6051235058958582E-2</v>
      </c>
      <c r="AA15" s="213">
        <f t="shared" si="2"/>
        <v>1.61002004976206E-2</v>
      </c>
      <c r="AB15" s="214"/>
      <c r="AC15" s="79">
        <f t="shared" si="5"/>
        <v>6898</v>
      </c>
      <c r="AD15" s="80">
        <f t="shared" si="5"/>
        <v>7811</v>
      </c>
      <c r="AE15" s="81">
        <f t="shared" si="5"/>
        <v>8066</v>
      </c>
      <c r="AF15" s="81">
        <f t="shared" si="5"/>
        <v>8306</v>
      </c>
      <c r="AG15" s="81">
        <f t="shared" ref="AG15:AH15" si="6">SUM(AG10:AG14)</f>
        <v>7970</v>
      </c>
      <c r="AH15" s="81">
        <f t="shared" si="6"/>
        <v>7998</v>
      </c>
      <c r="AI15" s="82"/>
      <c r="AJ15" s="79">
        <f t="shared" si="5"/>
        <v>504620</v>
      </c>
    </row>
    <row r="16" spans="1:36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7"/>
      <c r="V16" s="233"/>
      <c r="W16" s="234"/>
      <c r="X16" s="235"/>
      <c r="Y16" s="235"/>
      <c r="Z16" s="235"/>
      <c r="AA16" s="235"/>
      <c r="AB16" s="236"/>
      <c r="AC16" s="88"/>
      <c r="AD16" s="89"/>
      <c r="AE16" s="90"/>
      <c r="AF16" s="90"/>
      <c r="AG16" s="90"/>
      <c r="AH16" s="90"/>
      <c r="AI16" s="91"/>
      <c r="AJ16" s="88"/>
    </row>
    <row r="17" spans="1:36" s="66" customFormat="1" x14ac:dyDescent="0.2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94">
        <v>86662</v>
      </c>
      <c r="V17" s="207">
        <f t="shared" ref="V17:V22" si="7">IF(ISERROR((O17-C17)/C17)=TRUE,0,(O17-C17)/C17)</f>
        <v>0.35069989534275248</v>
      </c>
      <c r="W17" s="207">
        <f t="shared" ref="W17:W22" si="8">IF(ISERROR((P17-D17)/D17)=TRUE,0,(P17-D17)/D17)</f>
        <v>0.31038871425285591</v>
      </c>
      <c r="X17" s="207">
        <f t="shared" ref="X17:AA22" si="9">IF(ISERROR((Q17-E17)/E17)=TRUE,0,(Q17-E17)/E17)</f>
        <v>0.30605745482906538</v>
      </c>
      <c r="Y17" s="207">
        <f t="shared" si="9"/>
        <v>0.36805255280226179</v>
      </c>
      <c r="Z17" s="207">
        <f t="shared" si="9"/>
        <v>0.18152112504008183</v>
      </c>
      <c r="AA17" s="207">
        <f t="shared" si="9"/>
        <v>0.23489883106865247</v>
      </c>
      <c r="AB17" s="240"/>
      <c r="AC17" s="95">
        <f t="shared" ref="AC17:AC21" si="10">O17-C17</f>
        <v>21446</v>
      </c>
      <c r="AD17" s="72">
        <f t="shared" ref="AD17:AD21" si="11">P17-D17</f>
        <v>20242</v>
      </c>
      <c r="AE17" s="73">
        <f t="shared" ref="AE17:AH21" si="12">Q17-E17</f>
        <v>18836</v>
      </c>
      <c r="AF17" s="73">
        <f t="shared" si="12"/>
        <v>22131</v>
      </c>
      <c r="AG17" s="73">
        <f t="shared" si="12"/>
        <v>11888</v>
      </c>
      <c r="AH17" s="73">
        <f t="shared" si="12"/>
        <v>15835</v>
      </c>
      <c r="AI17" s="96"/>
      <c r="AJ17" s="71">
        <f>IF(ISERROR(GETPIVOTDATA("VALUE",'CSS WK pvt'!$J$2,"DT_FILE",AJ$8,"COMMODITY",AJ$6,"TRIM_CAT",TRIM(B17),"TRIM_LINE",A16))=TRUE,0,GETPIVOTDATA("VALUE",'CSS WK pvt'!$J$2,"DT_FILE",AJ$8,"COMMODITY",AJ$6,"TRIM_CAT",TRIM(B17),"TRIM_LINE",A16))</f>
        <v>86662</v>
      </c>
    </row>
    <row r="18" spans="1:36" s="66" customFormat="1" x14ac:dyDescent="0.2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94">
        <v>14369</v>
      </c>
      <c r="V18" s="207">
        <f t="shared" si="7"/>
        <v>0.11684303350970017</v>
      </c>
      <c r="W18" s="207">
        <f t="shared" si="8"/>
        <v>8.24045444740059E-2</v>
      </c>
      <c r="X18" s="207">
        <f t="shared" si="9"/>
        <v>7.1915215745647243E-2</v>
      </c>
      <c r="Y18" s="207">
        <f t="shared" si="9"/>
        <v>7.9493439121147397E-2</v>
      </c>
      <c r="Z18" s="207">
        <f t="shared" si="9"/>
        <v>2.6078533641308396E-2</v>
      </c>
      <c r="AA18" s="207">
        <f t="shared" si="9"/>
        <v>3.4806184509415986E-2</v>
      </c>
      <c r="AB18" s="240"/>
      <c r="AC18" s="95">
        <f t="shared" si="10"/>
        <v>1590</v>
      </c>
      <c r="AD18" s="72">
        <f t="shared" si="11"/>
        <v>1146</v>
      </c>
      <c r="AE18" s="73">
        <f t="shared" si="12"/>
        <v>950</v>
      </c>
      <c r="AF18" s="73">
        <f t="shared" si="12"/>
        <v>1042</v>
      </c>
      <c r="AG18" s="73">
        <f t="shared" si="12"/>
        <v>350</v>
      </c>
      <c r="AH18" s="73">
        <f t="shared" si="12"/>
        <v>475</v>
      </c>
      <c r="AI18" s="96"/>
      <c r="AJ18" s="71">
        <f>IF(ISERROR(GETPIVOTDATA("VALUE",'CSS WK pvt'!$J$2,"DT_FILE",AJ$8,"COMMODITY",AJ$6,"TRIM_CAT",TRIM(B18),"TRIM_LINE",A16))=TRUE,0,GETPIVOTDATA("VALUE",'CSS WK pvt'!$J$2,"DT_FILE",AJ$8,"COMMODITY",AJ$6,"TRIM_CAT",TRIM(B18),"TRIM_LINE",A16))</f>
        <v>14369</v>
      </c>
    </row>
    <row r="19" spans="1:36" s="66" customFormat="1" x14ac:dyDescent="0.2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94">
        <v>10461</v>
      </c>
      <c r="V19" s="207">
        <f t="shared" si="7"/>
        <v>0.53785631368502518</v>
      </c>
      <c r="W19" s="207">
        <f t="shared" si="8"/>
        <v>0.28580829129195001</v>
      </c>
      <c r="X19" s="207">
        <f t="shared" si="9"/>
        <v>6.5857705870151426E-2</v>
      </c>
      <c r="Y19" s="207">
        <f t="shared" si="9"/>
        <v>0.36988950276243093</v>
      </c>
      <c r="Z19" s="207">
        <f t="shared" si="9"/>
        <v>-2.2452146921883083E-2</v>
      </c>
      <c r="AA19" s="207">
        <f t="shared" si="9"/>
        <v>0.16403112449799198</v>
      </c>
      <c r="AB19" s="240"/>
      <c r="AC19" s="95">
        <f t="shared" si="10"/>
        <v>4170</v>
      </c>
      <c r="AD19" s="72">
        <f t="shared" si="11"/>
        <v>2606</v>
      </c>
      <c r="AE19" s="73">
        <f t="shared" si="12"/>
        <v>635</v>
      </c>
      <c r="AF19" s="73">
        <f t="shared" si="12"/>
        <v>2678</v>
      </c>
      <c r="AG19" s="73">
        <f t="shared" si="12"/>
        <v>-217</v>
      </c>
      <c r="AH19" s="73">
        <f t="shared" si="12"/>
        <v>1307</v>
      </c>
      <c r="AI19" s="96"/>
      <c r="AJ19" s="71">
        <f>IF(ISERROR(GETPIVOTDATA("VALUE",'CSS WK pvt'!$J$2,"DT_FILE",AJ$8,"COMMODITY",AJ$6,"TRIM_CAT",TRIM(B19),"TRIM_LINE",A16))=TRUE,0,GETPIVOTDATA("VALUE",'CSS WK pvt'!$J$2,"DT_FILE",AJ$8,"COMMODITY",AJ$6,"TRIM_CAT",TRIM(B19),"TRIM_LINE",A16))</f>
        <v>10461</v>
      </c>
    </row>
    <row r="20" spans="1:36" s="66" customFormat="1" x14ac:dyDescent="0.2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94">
        <v>1173</v>
      </c>
      <c r="V20" s="207">
        <f t="shared" si="7"/>
        <v>0.50382409177820264</v>
      </c>
      <c r="W20" s="207">
        <f t="shared" si="8"/>
        <v>0.42846212700841624</v>
      </c>
      <c r="X20" s="207">
        <f t="shared" si="9"/>
        <v>9.0069284064665134E-2</v>
      </c>
      <c r="Y20" s="207">
        <f t="shared" si="9"/>
        <v>0.40292275574112735</v>
      </c>
      <c r="Z20" s="207">
        <f t="shared" si="9"/>
        <v>-1.5115354017501989E-2</v>
      </c>
      <c r="AA20" s="207">
        <f t="shared" si="9"/>
        <v>0.1318051575931232</v>
      </c>
      <c r="AB20" s="240"/>
      <c r="AC20" s="95">
        <f t="shared" si="10"/>
        <v>527</v>
      </c>
      <c r="AD20" s="72">
        <f t="shared" si="11"/>
        <v>560</v>
      </c>
      <c r="AE20" s="73">
        <f t="shared" si="12"/>
        <v>117</v>
      </c>
      <c r="AF20" s="73">
        <f t="shared" si="12"/>
        <v>386</v>
      </c>
      <c r="AG20" s="73">
        <f t="shared" si="12"/>
        <v>-19</v>
      </c>
      <c r="AH20" s="73">
        <f t="shared" si="12"/>
        <v>138</v>
      </c>
      <c r="AI20" s="96"/>
      <c r="AJ20" s="71">
        <f>IF(ISERROR(GETPIVOTDATA("VALUE",'CSS WK pvt'!$J$2,"DT_FILE",AJ$8,"COMMODITY",AJ$6,"TRIM_CAT",TRIM(B20),"TRIM_LINE",A16))=TRUE,0,GETPIVOTDATA("VALUE",'CSS WK pvt'!$J$2,"DT_FILE",AJ$8,"COMMODITY",AJ$6,"TRIM_CAT",TRIM(B20),"TRIM_LINE",A16))</f>
        <v>1173</v>
      </c>
    </row>
    <row r="21" spans="1:36" s="66" customFormat="1" x14ac:dyDescent="0.2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94">
        <v>121</v>
      </c>
      <c r="V21" s="207">
        <f t="shared" si="7"/>
        <v>0.6071428571428571</v>
      </c>
      <c r="W21" s="207">
        <f t="shared" si="8"/>
        <v>0.3247863247863248</v>
      </c>
      <c r="X21" s="207">
        <f t="shared" si="9"/>
        <v>3.8167938931297711E-2</v>
      </c>
      <c r="Y21" s="207">
        <f t="shared" si="9"/>
        <v>0.35416666666666669</v>
      </c>
      <c r="Z21" s="207">
        <f t="shared" si="9"/>
        <v>-0.15</v>
      </c>
      <c r="AA21" s="207">
        <f t="shared" si="9"/>
        <v>0.25961538461538464</v>
      </c>
      <c r="AB21" s="240"/>
      <c r="AC21" s="95">
        <f t="shared" si="10"/>
        <v>51</v>
      </c>
      <c r="AD21" s="72">
        <f t="shared" si="11"/>
        <v>38</v>
      </c>
      <c r="AE21" s="73">
        <f t="shared" si="12"/>
        <v>5</v>
      </c>
      <c r="AF21" s="73">
        <f t="shared" si="12"/>
        <v>34</v>
      </c>
      <c r="AG21" s="73">
        <f t="shared" si="12"/>
        <v>-21</v>
      </c>
      <c r="AH21" s="73">
        <f t="shared" si="12"/>
        <v>27</v>
      </c>
      <c r="AI21" s="96"/>
      <c r="AJ21" s="71">
        <f>IF(ISERROR(GETPIVOTDATA("VALUE",'CSS WK pvt'!$J$2,"DT_FILE",AJ$8,"COMMODITY",AJ$6,"TRIM_CAT",TRIM(B21),"TRIM_LINE",A16))=TRUE,0,GETPIVOTDATA("VALUE",'CSS WK pvt'!$J$2,"DT_FILE",AJ$8,"COMMODITY",AJ$6,"TRIM_CAT",TRIM(B21),"TRIM_LINE",A16))</f>
        <v>121</v>
      </c>
    </row>
    <row r="22" spans="1:36" s="83" customFormat="1" x14ac:dyDescent="0.25">
      <c r="A22" s="174"/>
      <c r="B22" s="67" t="s">
        <v>35</v>
      </c>
      <c r="C22" s="158">
        <f t="shared" ref="C22:O22" si="13">SUM(C17:C21)</f>
        <v>83643</v>
      </c>
      <c r="D22" s="159">
        <f t="shared" si="13"/>
        <v>89664</v>
      </c>
      <c r="E22" s="159">
        <f t="shared" si="13"/>
        <v>85826</v>
      </c>
      <c r="F22" s="159">
        <f t="shared" si="13"/>
        <v>81532</v>
      </c>
      <c r="G22" s="159">
        <f t="shared" si="13"/>
        <v>89974</v>
      </c>
      <c r="H22" s="159">
        <f t="shared" si="13"/>
        <v>90178</v>
      </c>
      <c r="I22" s="159">
        <f t="shared" si="13"/>
        <v>97275</v>
      </c>
      <c r="J22" s="159">
        <f t="shared" si="13"/>
        <v>95920</v>
      </c>
      <c r="K22" s="159">
        <f t="shared" si="13"/>
        <v>106504</v>
      </c>
      <c r="L22" s="159">
        <f t="shared" si="13"/>
        <v>101994</v>
      </c>
      <c r="M22" s="159">
        <f t="shared" si="13"/>
        <v>99541</v>
      </c>
      <c r="N22" s="160">
        <f t="shared" si="13"/>
        <v>104520</v>
      </c>
      <c r="O22" s="158">
        <f t="shared" si="13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160">
        <v>112786</v>
      </c>
      <c r="V22" s="241">
        <f t="shared" si="7"/>
        <v>0.33217364274356492</v>
      </c>
      <c r="W22" s="242">
        <f t="shared" si="8"/>
        <v>0.27426837972876517</v>
      </c>
      <c r="X22" s="243">
        <f t="shared" si="9"/>
        <v>0.23935637219490596</v>
      </c>
      <c r="Y22" s="243">
        <f t="shared" si="9"/>
        <v>0.32221704361477704</v>
      </c>
      <c r="Z22" s="243">
        <f t="shared" si="9"/>
        <v>0.13316069086625024</v>
      </c>
      <c r="AA22" s="243">
        <f t="shared" si="9"/>
        <v>0.19718778416021646</v>
      </c>
      <c r="AB22" s="244"/>
      <c r="AC22" s="97">
        <f t="shared" ref="AC22:AJ22" si="14">SUM(AC17:AC21)</f>
        <v>27784</v>
      </c>
      <c r="AD22" s="161">
        <f t="shared" si="14"/>
        <v>24592</v>
      </c>
      <c r="AE22" s="162">
        <f t="shared" si="14"/>
        <v>20543</v>
      </c>
      <c r="AF22" s="162">
        <f t="shared" si="14"/>
        <v>26271</v>
      </c>
      <c r="AG22" s="162">
        <f t="shared" ref="AG22:AH22" si="15">SUM(AG17:AG21)</f>
        <v>11981</v>
      </c>
      <c r="AH22" s="162">
        <f t="shared" si="15"/>
        <v>17782</v>
      </c>
      <c r="AI22" s="163"/>
      <c r="AJ22" s="97">
        <f t="shared" si="14"/>
        <v>112786</v>
      </c>
    </row>
    <row r="23" spans="1:36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1"/>
      <c r="V23" s="245"/>
      <c r="W23" s="246"/>
      <c r="X23" s="247"/>
      <c r="Y23" s="247"/>
      <c r="Z23" s="247"/>
      <c r="AA23" s="247"/>
      <c r="AB23" s="248"/>
      <c r="AC23" s="102"/>
      <c r="AD23" s="103"/>
      <c r="AE23" s="104"/>
      <c r="AF23" s="104"/>
      <c r="AG23" s="104"/>
      <c r="AH23" s="104"/>
      <c r="AI23" s="105"/>
      <c r="AJ23" s="102"/>
    </row>
    <row r="24" spans="1:36" s="66" customFormat="1" x14ac:dyDescent="0.2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94">
        <v>36879</v>
      </c>
      <c r="V24" s="207">
        <f t="shared" ref="V24:V29" si="16">IF(ISERROR((O24-C24)/C24)=TRUE,0,(O24-C24)/C24)</f>
        <v>0.17908492450790947</v>
      </c>
      <c r="W24" s="207">
        <f t="shared" ref="W24:W29" si="17">IF(ISERROR((P24-D24)/D24)=TRUE,0,(P24-D24)/D24)</f>
        <v>-3.849714780634949E-2</v>
      </c>
      <c r="X24" s="207">
        <f t="shared" ref="X24:AA29" si="18">IF(ISERROR((Q24-E24)/E24)=TRUE,0,(Q24-E24)/E24)</f>
        <v>-0.10393780632077067</v>
      </c>
      <c r="Y24" s="207">
        <f t="shared" si="18"/>
        <v>9.7448781005626123E-2</v>
      </c>
      <c r="Z24" s="207">
        <f t="shared" si="18"/>
        <v>-0.21460366375620613</v>
      </c>
      <c r="AA24" s="207">
        <f t="shared" si="18"/>
        <v>-8.215460526315789E-2</v>
      </c>
      <c r="AB24" s="240"/>
      <c r="AC24" s="95">
        <f t="shared" ref="AC24:AC28" si="19">O24-C24</f>
        <v>5468</v>
      </c>
      <c r="AD24" s="72">
        <f t="shared" ref="AD24:AD28" si="20">P24-D24</f>
        <v>-1289</v>
      </c>
      <c r="AE24" s="73">
        <f t="shared" ref="AE24:AH28" si="21">Q24-E24</f>
        <v>-3075</v>
      </c>
      <c r="AF24" s="73">
        <f t="shared" si="21"/>
        <v>2754</v>
      </c>
      <c r="AG24" s="73">
        <f t="shared" si="21"/>
        <v>-7521</v>
      </c>
      <c r="AH24" s="73">
        <f t="shared" si="21"/>
        <v>-2997</v>
      </c>
      <c r="AI24" s="96"/>
      <c r="AJ24" s="71">
        <f>IF(ISERROR(GETPIVOTDATA("VALUE",'CSS WK pvt'!$J$2,"DT_FILE",AJ$8,"COMMODITY",AJ$6,"TRIM_CAT",TRIM(B24),"TRIM_LINE",A23))=TRUE,0,GETPIVOTDATA("VALUE",'CSS WK pvt'!$J$2,"DT_FILE",AJ$8,"COMMODITY",AJ$6,"TRIM_CAT",TRIM(B24),"TRIM_LINE",A23))</f>
        <v>36879</v>
      </c>
    </row>
    <row r="25" spans="1:36" s="66" customFormat="1" x14ac:dyDescent="0.2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94">
        <v>3430</v>
      </c>
      <c r="V25" s="207">
        <f t="shared" si="16"/>
        <v>-4.8788368336025852E-2</v>
      </c>
      <c r="W25" s="207">
        <f t="shared" si="17"/>
        <v>-0.17105661519830456</v>
      </c>
      <c r="X25" s="207">
        <f t="shared" si="18"/>
        <v>-0.22715404699738903</v>
      </c>
      <c r="Y25" s="207">
        <f t="shared" si="18"/>
        <v>-7.8490313961255845E-2</v>
      </c>
      <c r="Z25" s="207">
        <f t="shared" si="18"/>
        <v>-0.32513966480446926</v>
      </c>
      <c r="AA25" s="207">
        <f t="shared" si="18"/>
        <v>-0.18932421772285038</v>
      </c>
      <c r="AB25" s="240"/>
      <c r="AC25" s="95">
        <f t="shared" si="19"/>
        <v>-151</v>
      </c>
      <c r="AD25" s="72">
        <f t="shared" si="20"/>
        <v>-565</v>
      </c>
      <c r="AE25" s="73">
        <f t="shared" si="21"/>
        <v>-696</v>
      </c>
      <c r="AF25" s="73">
        <f t="shared" si="21"/>
        <v>-235</v>
      </c>
      <c r="AG25" s="73">
        <f t="shared" si="21"/>
        <v>-1164</v>
      </c>
      <c r="AH25" s="73">
        <f t="shared" si="21"/>
        <v>-720</v>
      </c>
      <c r="AI25" s="96"/>
      <c r="AJ25" s="71">
        <f>IF(ISERROR(GETPIVOTDATA("VALUE",'CSS WK pvt'!$J$2,"DT_FILE",AJ$8,"COMMODITY",AJ$6,"TRIM_CAT",TRIM(B25),"TRIM_LINE",A23))=TRUE,0,GETPIVOTDATA("VALUE",'CSS WK pvt'!$J$2,"DT_FILE",AJ$8,"COMMODITY",AJ$6,"TRIM_CAT",TRIM(B25),"TRIM_LINE",A23))</f>
        <v>3430</v>
      </c>
    </row>
    <row r="26" spans="1:36" s="66" customFormat="1" x14ac:dyDescent="0.2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94">
        <v>5311</v>
      </c>
      <c r="V26" s="207">
        <f t="shared" si="16"/>
        <v>0.64318813716404077</v>
      </c>
      <c r="W26" s="207">
        <f t="shared" si="17"/>
        <v>-0.13142257951765118</v>
      </c>
      <c r="X26" s="207">
        <f t="shared" si="18"/>
        <v>-0.3427501701837985</v>
      </c>
      <c r="Y26" s="207">
        <f t="shared" si="18"/>
        <v>0.13311148086522462</v>
      </c>
      <c r="Z26" s="207">
        <f t="shared" si="18"/>
        <v>-0.34585726004922068</v>
      </c>
      <c r="AA26" s="207">
        <f t="shared" si="18"/>
        <v>-4.267161410018553E-2</v>
      </c>
      <c r="AB26" s="240"/>
      <c r="AC26" s="95">
        <f t="shared" si="19"/>
        <v>2776</v>
      </c>
      <c r="AD26" s="72">
        <f t="shared" si="20"/>
        <v>-752</v>
      </c>
      <c r="AE26" s="73">
        <f t="shared" si="21"/>
        <v>-2014</v>
      </c>
      <c r="AF26" s="73">
        <f t="shared" si="21"/>
        <v>480</v>
      </c>
      <c r="AG26" s="73">
        <f t="shared" si="21"/>
        <v>-2108</v>
      </c>
      <c r="AH26" s="73">
        <f t="shared" si="21"/>
        <v>-184</v>
      </c>
      <c r="AI26" s="96"/>
      <c r="AJ26" s="71">
        <f>IF(ISERROR(GETPIVOTDATA("VALUE",'CSS WK pvt'!$J$2,"DT_FILE",AJ$8,"COMMODITY",AJ$6,"TRIM_CAT",TRIM(B26),"TRIM_LINE",A23))=TRUE,0,GETPIVOTDATA("VALUE",'CSS WK pvt'!$J$2,"DT_FILE",AJ$8,"COMMODITY",AJ$6,"TRIM_CAT",TRIM(B26),"TRIM_LINE",A23))</f>
        <v>5311</v>
      </c>
    </row>
    <row r="27" spans="1:36" s="66" customFormat="1" x14ac:dyDescent="0.2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94">
        <v>599</v>
      </c>
      <c r="V27" s="207">
        <f t="shared" si="16"/>
        <v>0.72019077901430839</v>
      </c>
      <c r="W27" s="207">
        <f t="shared" si="17"/>
        <v>0.13091309130913092</v>
      </c>
      <c r="X27" s="207">
        <f t="shared" si="18"/>
        <v>-0.25652667423382519</v>
      </c>
      <c r="Y27" s="207">
        <f t="shared" si="18"/>
        <v>0.19686411149825783</v>
      </c>
      <c r="Z27" s="207">
        <f t="shared" si="18"/>
        <v>-0.28886310904872392</v>
      </c>
      <c r="AA27" s="207">
        <f t="shared" si="18"/>
        <v>-9.5384615384615387E-2</v>
      </c>
      <c r="AB27" s="240"/>
      <c r="AC27" s="95">
        <f t="shared" si="19"/>
        <v>453</v>
      </c>
      <c r="AD27" s="72">
        <f t="shared" si="20"/>
        <v>119</v>
      </c>
      <c r="AE27" s="73">
        <f t="shared" si="21"/>
        <v>-226</v>
      </c>
      <c r="AF27" s="73">
        <f t="shared" si="21"/>
        <v>113</v>
      </c>
      <c r="AG27" s="73">
        <f t="shared" si="21"/>
        <v>-249</v>
      </c>
      <c r="AH27" s="73">
        <f t="shared" si="21"/>
        <v>-62</v>
      </c>
      <c r="AI27" s="96"/>
      <c r="AJ27" s="71">
        <f>IF(ISERROR(GETPIVOTDATA("VALUE",'CSS WK pvt'!$J$2,"DT_FILE",AJ$8,"COMMODITY",AJ$6,"TRIM_CAT",TRIM(B27),"TRIM_LINE",A23))=TRUE,0,GETPIVOTDATA("VALUE",'CSS WK pvt'!$J$2,"DT_FILE",AJ$8,"COMMODITY",AJ$6,"TRIM_CAT",TRIM(B27),"TRIM_LINE",A23))</f>
        <v>599</v>
      </c>
    </row>
    <row r="28" spans="1:36" s="66" customFormat="1" x14ac:dyDescent="0.2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94">
        <v>79</v>
      </c>
      <c r="V28" s="207">
        <f t="shared" si="16"/>
        <v>0.8771929824561403</v>
      </c>
      <c r="W28" s="207">
        <f t="shared" si="17"/>
        <v>0.18181818181818182</v>
      </c>
      <c r="X28" s="207">
        <f t="shared" si="18"/>
        <v>-0.1111111111111111</v>
      </c>
      <c r="Y28" s="207">
        <f t="shared" si="18"/>
        <v>0.27692307692307694</v>
      </c>
      <c r="Z28" s="207">
        <f t="shared" si="18"/>
        <v>-0.35087719298245612</v>
      </c>
      <c r="AA28" s="207">
        <f t="shared" si="18"/>
        <v>0.20833333333333334</v>
      </c>
      <c r="AB28" s="240"/>
      <c r="AC28" s="95">
        <f t="shared" si="19"/>
        <v>50</v>
      </c>
      <c r="AD28" s="72">
        <f t="shared" si="20"/>
        <v>16</v>
      </c>
      <c r="AE28" s="73">
        <f t="shared" si="21"/>
        <v>-11</v>
      </c>
      <c r="AF28" s="73">
        <f t="shared" si="21"/>
        <v>18</v>
      </c>
      <c r="AG28" s="73">
        <f t="shared" si="21"/>
        <v>-40</v>
      </c>
      <c r="AH28" s="73">
        <f t="shared" si="21"/>
        <v>15</v>
      </c>
      <c r="AI28" s="96"/>
      <c r="AJ28" s="71">
        <f>IF(ISERROR(GETPIVOTDATA("VALUE",'CSS WK pvt'!$J$2,"DT_FILE",AJ$8,"COMMODITY",AJ$6,"TRIM_CAT",TRIM(B28),"TRIM_LINE",A23))=TRUE,0,GETPIVOTDATA("VALUE",'CSS WK pvt'!$J$2,"DT_FILE",AJ$8,"COMMODITY",AJ$6,"TRIM_CAT",TRIM(B28),"TRIM_LINE",A23))</f>
        <v>79</v>
      </c>
    </row>
    <row r="29" spans="1:36" s="83" customFormat="1" x14ac:dyDescent="0.25">
      <c r="A29" s="174"/>
      <c r="B29" s="67" t="s">
        <v>35</v>
      </c>
      <c r="C29" s="158">
        <f t="shared" ref="C29:O29" si="22">SUM(C24:C28)</f>
        <v>38630</v>
      </c>
      <c r="D29" s="159">
        <f t="shared" si="22"/>
        <v>43505</v>
      </c>
      <c r="E29" s="159">
        <f t="shared" si="22"/>
        <v>39505</v>
      </c>
      <c r="F29" s="159">
        <f t="shared" si="22"/>
        <v>35500</v>
      </c>
      <c r="G29" s="159">
        <f t="shared" si="22"/>
        <v>45697</v>
      </c>
      <c r="H29" s="159">
        <f t="shared" si="22"/>
        <v>45317</v>
      </c>
      <c r="I29" s="159">
        <f t="shared" si="22"/>
        <v>50511</v>
      </c>
      <c r="J29" s="159">
        <f t="shared" si="22"/>
        <v>44524</v>
      </c>
      <c r="K29" s="159">
        <f t="shared" si="22"/>
        <v>48617</v>
      </c>
      <c r="L29" s="159">
        <f t="shared" si="22"/>
        <v>43305</v>
      </c>
      <c r="M29" s="159">
        <f t="shared" si="22"/>
        <v>38792</v>
      </c>
      <c r="N29" s="160">
        <f t="shared" si="22"/>
        <v>47188</v>
      </c>
      <c r="O29" s="158">
        <f t="shared" si="22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160">
        <v>46298</v>
      </c>
      <c r="V29" s="241">
        <f t="shared" si="16"/>
        <v>0.22252135645871085</v>
      </c>
      <c r="W29" s="242">
        <f t="shared" si="17"/>
        <v>-5.6798069187449715E-2</v>
      </c>
      <c r="X29" s="243">
        <f t="shared" si="18"/>
        <v>-0.15243640045563853</v>
      </c>
      <c r="Y29" s="243">
        <f t="shared" si="18"/>
        <v>8.8169014084507044E-2</v>
      </c>
      <c r="Z29" s="243">
        <f t="shared" si="18"/>
        <v>-0.2425104492636278</v>
      </c>
      <c r="AA29" s="243">
        <f t="shared" si="18"/>
        <v>-8.7119623982170047E-2</v>
      </c>
      <c r="AB29" s="244"/>
      <c r="AC29" s="97">
        <f t="shared" ref="AC29:AJ29" si="23">SUM(AC24:AC28)</f>
        <v>8596</v>
      </c>
      <c r="AD29" s="161">
        <f t="shared" si="23"/>
        <v>-2471</v>
      </c>
      <c r="AE29" s="162">
        <f t="shared" si="23"/>
        <v>-6022</v>
      </c>
      <c r="AF29" s="162">
        <f t="shared" si="23"/>
        <v>3130</v>
      </c>
      <c r="AG29" s="162">
        <f t="shared" ref="AG29:AH29" si="24">SUM(AG24:AG28)</f>
        <v>-11082</v>
      </c>
      <c r="AH29" s="162">
        <f t="shared" si="24"/>
        <v>-3948</v>
      </c>
      <c r="AI29" s="163"/>
      <c r="AJ29" s="97">
        <f t="shared" si="23"/>
        <v>46298</v>
      </c>
    </row>
    <row r="30" spans="1:36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1"/>
      <c r="V30" s="245"/>
      <c r="W30" s="246"/>
      <c r="X30" s="247"/>
      <c r="Y30" s="247"/>
      <c r="Z30" s="247"/>
      <c r="AA30" s="247"/>
      <c r="AB30" s="248"/>
      <c r="AC30" s="102"/>
      <c r="AD30" s="103"/>
      <c r="AE30" s="104"/>
      <c r="AF30" s="104"/>
      <c r="AG30" s="104"/>
      <c r="AH30" s="104"/>
      <c r="AI30" s="105"/>
      <c r="AJ30" s="102"/>
    </row>
    <row r="31" spans="1:36" s="66" customFormat="1" x14ac:dyDescent="0.2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94">
        <v>11061</v>
      </c>
      <c r="V31" s="207">
        <f t="shared" ref="V31:V36" si="25">IF(ISERROR((O31-C31)/C31)=TRUE,0,(O31-C31)/C31)</f>
        <v>0.54717486387574754</v>
      </c>
      <c r="W31" s="207">
        <f t="shared" ref="W31:W36" si="26">IF(ISERROR((P31-D31)/D31)=TRUE,0,(P31-D31)/D31)</f>
        <v>0.50103229003220739</v>
      </c>
      <c r="X31" s="207">
        <f t="shared" ref="X31:AA36" si="27">IF(ISERROR((Q31-E31)/E31)=TRUE,0,(Q31-E31)/E31)</f>
        <v>0.17219917012448133</v>
      </c>
      <c r="Y31" s="207">
        <f t="shared" si="27"/>
        <v>5.7663916630481982E-2</v>
      </c>
      <c r="Z31" s="207">
        <f t="shared" si="27"/>
        <v>0.14191775444106389</v>
      </c>
      <c r="AA31" s="207">
        <f t="shared" si="27"/>
        <v>-5.6607034828450434E-2</v>
      </c>
      <c r="AB31" s="240"/>
      <c r="AC31" s="95">
        <f t="shared" ref="AC31:AC35" si="28">O31-C31</f>
        <v>6130</v>
      </c>
      <c r="AD31" s="72">
        <f t="shared" ref="AD31:AD35" si="29">P31-D31</f>
        <v>6067</v>
      </c>
      <c r="AE31" s="73">
        <f t="shared" ref="AE31:AH35" si="30">Q31-E31</f>
        <v>2158</v>
      </c>
      <c r="AF31" s="73">
        <f t="shared" si="30"/>
        <v>664</v>
      </c>
      <c r="AG31" s="73">
        <f t="shared" si="30"/>
        <v>1446</v>
      </c>
      <c r="AH31" s="73">
        <f t="shared" si="30"/>
        <v>-655</v>
      </c>
      <c r="AI31" s="96"/>
      <c r="AJ31" s="71">
        <f>IF(ISERROR(GETPIVOTDATA("VALUE",'CSS WK pvt'!$J$2,"DT_FILE",AJ$8,"COMMODITY",AJ$6,"TRIM_CAT",TRIM(B31),"TRIM_LINE",A30))=TRUE,0,GETPIVOTDATA("VALUE",'CSS WK pvt'!$J$2,"DT_FILE",AJ$8,"COMMODITY",AJ$6,"TRIM_CAT",TRIM(B31),"TRIM_LINE",A30))</f>
        <v>11061</v>
      </c>
    </row>
    <row r="32" spans="1:36" s="66" customFormat="1" x14ac:dyDescent="0.2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94">
        <v>1320</v>
      </c>
      <c r="V32" s="207">
        <f t="shared" si="25"/>
        <v>0.14036016949152541</v>
      </c>
      <c r="W32" s="207">
        <f t="shared" si="26"/>
        <v>-4.214963119072708E-2</v>
      </c>
      <c r="X32" s="207">
        <f t="shared" si="27"/>
        <v>-0.11806699615595827</v>
      </c>
      <c r="Y32" s="207">
        <f t="shared" si="27"/>
        <v>-0.13937918441874619</v>
      </c>
      <c r="Z32" s="207">
        <f t="shared" si="27"/>
        <v>-0.10662020905923345</v>
      </c>
      <c r="AA32" s="207">
        <f t="shared" si="27"/>
        <v>-0.1859452736318408</v>
      </c>
      <c r="AB32" s="240"/>
      <c r="AC32" s="95">
        <f t="shared" si="28"/>
        <v>265</v>
      </c>
      <c r="AD32" s="72">
        <f t="shared" si="29"/>
        <v>-80</v>
      </c>
      <c r="AE32" s="73">
        <f t="shared" si="30"/>
        <v>-215</v>
      </c>
      <c r="AF32" s="73">
        <f t="shared" si="30"/>
        <v>-229</v>
      </c>
      <c r="AG32" s="73">
        <f t="shared" si="30"/>
        <v>-153</v>
      </c>
      <c r="AH32" s="73">
        <f t="shared" si="30"/>
        <v>-299</v>
      </c>
      <c r="AI32" s="96"/>
      <c r="AJ32" s="71">
        <f>IF(ISERROR(GETPIVOTDATA("VALUE",'CSS WK pvt'!$J$2,"DT_FILE",AJ$8,"COMMODITY",AJ$6,"TRIM_CAT",TRIM(B32),"TRIM_LINE",A30))=TRUE,0,GETPIVOTDATA("VALUE",'CSS WK pvt'!$J$2,"DT_FILE",AJ$8,"COMMODITY",AJ$6,"TRIM_CAT",TRIM(B32),"TRIM_LINE",A30))</f>
        <v>1320</v>
      </c>
    </row>
    <row r="33" spans="1:36" s="66" customFormat="1" x14ac:dyDescent="0.2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94">
        <v>1189</v>
      </c>
      <c r="V33" s="207">
        <f t="shared" si="25"/>
        <v>0.25270964061608669</v>
      </c>
      <c r="W33" s="207">
        <f t="shared" si="26"/>
        <v>0.96592317224287483</v>
      </c>
      <c r="X33" s="207">
        <f t="shared" si="27"/>
        <v>-8.8730239673635899E-2</v>
      </c>
      <c r="Y33" s="207">
        <f t="shared" si="27"/>
        <v>-0.18658536585365854</v>
      </c>
      <c r="Z33" s="207">
        <f t="shared" si="27"/>
        <v>-0.17328042328042328</v>
      </c>
      <c r="AA33" s="207">
        <f t="shared" si="27"/>
        <v>-0.34673659673659674</v>
      </c>
      <c r="AB33" s="240"/>
      <c r="AC33" s="95">
        <f t="shared" si="28"/>
        <v>443</v>
      </c>
      <c r="AD33" s="72">
        <f t="shared" si="29"/>
        <v>1559</v>
      </c>
      <c r="AE33" s="73">
        <f t="shared" si="30"/>
        <v>-174</v>
      </c>
      <c r="AF33" s="73">
        <f t="shared" si="30"/>
        <v>-306</v>
      </c>
      <c r="AG33" s="73">
        <f t="shared" si="30"/>
        <v>-262</v>
      </c>
      <c r="AH33" s="73">
        <f t="shared" si="30"/>
        <v>-595</v>
      </c>
      <c r="AI33" s="96"/>
      <c r="AJ33" s="71">
        <f>IF(ISERROR(GETPIVOTDATA("VALUE",'CSS WK pvt'!$J$2,"DT_FILE",AJ$8,"COMMODITY",AJ$6,"TRIM_CAT",TRIM(B33),"TRIM_LINE",A30))=TRUE,0,GETPIVOTDATA("VALUE",'CSS WK pvt'!$J$2,"DT_FILE",AJ$8,"COMMODITY",AJ$6,"TRIM_CAT",TRIM(B33),"TRIM_LINE",A30))</f>
        <v>1189</v>
      </c>
    </row>
    <row r="34" spans="1:36" s="66" customFormat="1" x14ac:dyDescent="0.2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94">
        <v>148</v>
      </c>
      <c r="V34" s="207">
        <f t="shared" si="25"/>
        <v>0.1078838174273859</v>
      </c>
      <c r="W34" s="207">
        <f t="shared" si="26"/>
        <v>1.3037383177570094</v>
      </c>
      <c r="X34" s="207">
        <f t="shared" si="27"/>
        <v>0.16666666666666666</v>
      </c>
      <c r="Y34" s="207">
        <f t="shared" si="27"/>
        <v>-6.3725490196078427E-2</v>
      </c>
      <c r="Z34" s="207">
        <f t="shared" si="27"/>
        <v>-0.11650485436893204</v>
      </c>
      <c r="AA34" s="207">
        <f t="shared" si="27"/>
        <v>-0.30416666666666664</v>
      </c>
      <c r="AB34" s="240"/>
      <c r="AC34" s="95">
        <f t="shared" si="28"/>
        <v>26</v>
      </c>
      <c r="AD34" s="72">
        <f t="shared" si="29"/>
        <v>279</v>
      </c>
      <c r="AE34" s="73">
        <f t="shared" si="30"/>
        <v>41</v>
      </c>
      <c r="AF34" s="73">
        <f t="shared" si="30"/>
        <v>-13</v>
      </c>
      <c r="AG34" s="73">
        <f t="shared" si="30"/>
        <v>-24</v>
      </c>
      <c r="AH34" s="73">
        <f t="shared" si="30"/>
        <v>-73</v>
      </c>
      <c r="AI34" s="96"/>
      <c r="AJ34" s="71">
        <f>IF(ISERROR(GETPIVOTDATA("VALUE",'CSS WK pvt'!$J$2,"DT_FILE",AJ$8,"COMMODITY",AJ$6,"TRIM_CAT",TRIM(B34),"TRIM_LINE",A30))=TRUE,0,GETPIVOTDATA("VALUE",'CSS WK pvt'!$J$2,"DT_FILE",AJ$8,"COMMODITY",AJ$6,"TRIM_CAT",TRIM(B34),"TRIM_LINE",A30))</f>
        <v>148</v>
      </c>
    </row>
    <row r="35" spans="1:36" s="66" customFormat="1" x14ac:dyDescent="0.2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94">
        <v>11</v>
      </c>
      <c r="V35" s="207">
        <f t="shared" si="25"/>
        <v>6.6666666666666666E-2</v>
      </c>
      <c r="W35" s="207">
        <f t="shared" si="26"/>
        <v>1.2857142857142858</v>
      </c>
      <c r="X35" s="207">
        <f t="shared" si="27"/>
        <v>1</v>
      </c>
      <c r="Y35" s="207">
        <f t="shared" si="27"/>
        <v>0.35714285714285715</v>
      </c>
      <c r="Z35" s="207">
        <f t="shared" si="27"/>
        <v>0.6</v>
      </c>
      <c r="AA35" s="207">
        <f t="shared" si="27"/>
        <v>-0.29411764705882354</v>
      </c>
      <c r="AB35" s="240"/>
      <c r="AC35" s="95">
        <f t="shared" si="28"/>
        <v>1</v>
      </c>
      <c r="AD35" s="72">
        <f t="shared" si="29"/>
        <v>18</v>
      </c>
      <c r="AE35" s="73">
        <f t="shared" si="30"/>
        <v>12</v>
      </c>
      <c r="AF35" s="73">
        <f t="shared" si="30"/>
        <v>5</v>
      </c>
      <c r="AG35" s="73">
        <f t="shared" si="30"/>
        <v>6</v>
      </c>
      <c r="AH35" s="73">
        <f t="shared" si="30"/>
        <v>-5</v>
      </c>
      <c r="AI35" s="96"/>
      <c r="AJ35" s="71">
        <f>IF(ISERROR(GETPIVOTDATA("VALUE",'CSS WK pvt'!$J$2,"DT_FILE",AJ$8,"COMMODITY",AJ$6,"TRIM_CAT",TRIM(B35),"TRIM_LINE",A30))=TRUE,0,GETPIVOTDATA("VALUE",'CSS WK pvt'!$J$2,"DT_FILE",AJ$8,"COMMODITY",AJ$6,"TRIM_CAT",TRIM(B35),"TRIM_LINE",A30))</f>
        <v>11</v>
      </c>
    </row>
    <row r="36" spans="1:36" s="83" customFormat="1" x14ac:dyDescent="0.25">
      <c r="A36" s="173"/>
      <c r="B36" s="67" t="s">
        <v>35</v>
      </c>
      <c r="C36" s="158">
        <f>SUM(C31:C35)</f>
        <v>15100</v>
      </c>
      <c r="D36" s="159">
        <f t="shared" ref="D36:AJ36" si="31">SUM(D31:D35)</f>
        <v>15849</v>
      </c>
      <c r="E36" s="159">
        <f t="shared" si="31"/>
        <v>16572</v>
      </c>
      <c r="F36" s="159">
        <f t="shared" si="31"/>
        <v>15016</v>
      </c>
      <c r="G36" s="159">
        <f t="shared" si="31"/>
        <v>13352</v>
      </c>
      <c r="H36" s="159">
        <f t="shared" si="31"/>
        <v>15152</v>
      </c>
      <c r="I36" s="159">
        <f t="shared" si="31"/>
        <v>16902</v>
      </c>
      <c r="J36" s="159">
        <f t="shared" si="31"/>
        <v>20460</v>
      </c>
      <c r="K36" s="159">
        <f t="shared" si="31"/>
        <v>20542</v>
      </c>
      <c r="L36" s="159">
        <f t="shared" si="31"/>
        <v>18617</v>
      </c>
      <c r="M36" s="159">
        <f t="shared" si="31"/>
        <v>18547</v>
      </c>
      <c r="N36" s="160">
        <f t="shared" si="31"/>
        <v>16931</v>
      </c>
      <c r="O36" s="158">
        <f t="shared" si="31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160">
        <v>13729</v>
      </c>
      <c r="V36" s="241">
        <f t="shared" si="25"/>
        <v>0.454635761589404</v>
      </c>
      <c r="W36" s="242">
        <f t="shared" si="26"/>
        <v>0.49485771972995141</v>
      </c>
      <c r="X36" s="243">
        <f t="shared" si="27"/>
        <v>0.10994448467294231</v>
      </c>
      <c r="Y36" s="243">
        <f t="shared" si="27"/>
        <v>8.0580713905167821E-3</v>
      </c>
      <c r="Z36" s="243">
        <f t="shared" si="27"/>
        <v>7.5868783702816064E-2</v>
      </c>
      <c r="AA36" s="243">
        <f t="shared" si="27"/>
        <v>-0.10737856388595565</v>
      </c>
      <c r="AB36" s="244"/>
      <c r="AC36" s="97">
        <f>SUM(AC31:AC35)</f>
        <v>6865</v>
      </c>
      <c r="AD36" s="161">
        <f t="shared" si="31"/>
        <v>7843</v>
      </c>
      <c r="AE36" s="162">
        <f t="shared" si="31"/>
        <v>1822</v>
      </c>
      <c r="AF36" s="162">
        <f t="shared" si="31"/>
        <v>121</v>
      </c>
      <c r="AG36" s="162">
        <f t="shared" ref="AG36:AH36" si="32">SUM(AG31:AG35)</f>
        <v>1013</v>
      </c>
      <c r="AH36" s="162">
        <f t="shared" si="32"/>
        <v>-1627</v>
      </c>
      <c r="AI36" s="163"/>
      <c r="AJ36" s="97">
        <f t="shared" si="31"/>
        <v>13729</v>
      </c>
    </row>
    <row r="37" spans="1:36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1"/>
      <c r="V37" s="245"/>
      <c r="W37" s="246"/>
      <c r="X37" s="247"/>
      <c r="Y37" s="247"/>
      <c r="Z37" s="247"/>
      <c r="AA37" s="247"/>
      <c r="AB37" s="248"/>
      <c r="AC37" s="102"/>
      <c r="AD37" s="103"/>
      <c r="AE37" s="104"/>
      <c r="AF37" s="104"/>
      <c r="AG37" s="104"/>
      <c r="AH37" s="104"/>
      <c r="AI37" s="105"/>
      <c r="AJ37" s="102"/>
    </row>
    <row r="38" spans="1:36" s="66" customFormat="1" x14ac:dyDescent="0.2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94">
        <v>38722</v>
      </c>
      <c r="V38" s="207">
        <f t="shared" ref="V38:V43" si="33">IF(ISERROR((O38-C38)/C38)=TRUE,0,(O38-C38)/C38)</f>
        <v>0.50721054800164811</v>
      </c>
      <c r="W38" s="207">
        <f t="shared" ref="W38:W43" si="34">IF(ISERROR((P38-D38)/D38)=TRUE,0,(P38-D38)/D38)</f>
        <v>0.78805483361361672</v>
      </c>
      <c r="X38" s="207">
        <f t="shared" ref="X38:AA43" si="35">IF(ISERROR((Q38-E38)/E38)=TRUE,0,(Q38-E38)/E38)</f>
        <v>1.0167807690327895</v>
      </c>
      <c r="Y38" s="207">
        <f t="shared" si="35"/>
        <v>0.91937702662867249</v>
      </c>
      <c r="Z38" s="207">
        <f t="shared" si="35"/>
        <v>0.88679897314375988</v>
      </c>
      <c r="AA38" s="207">
        <f t="shared" si="35"/>
        <v>1.0065079283094882</v>
      </c>
      <c r="AB38" s="240"/>
      <c r="AC38" s="95">
        <f t="shared" ref="AC38:AC42" si="36">O38-C38</f>
        <v>9848</v>
      </c>
      <c r="AD38" s="72">
        <f t="shared" ref="AD38:AD42" si="37">P38-D38</f>
        <v>15464</v>
      </c>
      <c r="AE38" s="73">
        <f t="shared" ref="AE38:AH42" si="38">Q38-E38</f>
        <v>19753</v>
      </c>
      <c r="AF38" s="73">
        <f t="shared" si="38"/>
        <v>18713</v>
      </c>
      <c r="AG38" s="73">
        <f t="shared" si="38"/>
        <v>17963</v>
      </c>
      <c r="AH38" s="73">
        <f t="shared" si="38"/>
        <v>19487</v>
      </c>
      <c r="AI38" s="96"/>
      <c r="AJ38" s="71">
        <f>IF(ISERROR(GETPIVOTDATA("VALUE",'CSS WK pvt'!$J$2,"DT_FILE",AJ$8,"COMMODITY",AJ$6,"TRIM_CAT",TRIM(B38),"TRIM_LINE",A37))=TRUE,0,GETPIVOTDATA("VALUE",'CSS WK pvt'!$J$2,"DT_FILE",AJ$8,"COMMODITY",AJ$6,"TRIM_CAT",TRIM(B38),"TRIM_LINE",A37))</f>
        <v>38722</v>
      </c>
    </row>
    <row r="39" spans="1:36" s="66" customFormat="1" x14ac:dyDescent="0.2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94">
        <v>9619</v>
      </c>
      <c r="V39" s="207">
        <f t="shared" si="33"/>
        <v>0.1711304347826087</v>
      </c>
      <c r="W39" s="207">
        <f t="shared" si="34"/>
        <v>0.20572019297036526</v>
      </c>
      <c r="X39" s="207">
        <f t="shared" si="35"/>
        <v>0.22354354354354355</v>
      </c>
      <c r="Y39" s="207">
        <f t="shared" si="35"/>
        <v>0.17778302443631214</v>
      </c>
      <c r="Z39" s="207">
        <f t="shared" si="35"/>
        <v>0.19831073043064479</v>
      </c>
      <c r="AA39" s="207">
        <f t="shared" si="35"/>
        <v>0.18139873725109276</v>
      </c>
      <c r="AB39" s="240"/>
      <c r="AC39" s="95">
        <f t="shared" si="36"/>
        <v>1476</v>
      </c>
      <c r="AD39" s="72">
        <f t="shared" si="37"/>
        <v>1791</v>
      </c>
      <c r="AE39" s="73">
        <f t="shared" si="38"/>
        <v>1861</v>
      </c>
      <c r="AF39" s="73">
        <f t="shared" si="38"/>
        <v>1506</v>
      </c>
      <c r="AG39" s="73">
        <f t="shared" si="38"/>
        <v>1667</v>
      </c>
      <c r="AH39" s="73">
        <f t="shared" si="38"/>
        <v>1494</v>
      </c>
      <c r="AI39" s="96"/>
      <c r="AJ39" s="71">
        <f>IF(ISERROR(GETPIVOTDATA("VALUE",'CSS WK pvt'!$J$2,"DT_FILE",AJ$8,"COMMODITY",AJ$6,"TRIM_CAT",TRIM(B39),"TRIM_LINE",A37))=TRUE,0,GETPIVOTDATA("VALUE",'CSS WK pvt'!$J$2,"DT_FILE",AJ$8,"COMMODITY",AJ$6,"TRIM_CAT",TRIM(B39),"TRIM_LINE",A37))</f>
        <v>9619</v>
      </c>
    </row>
    <row r="40" spans="1:36" s="66" customFormat="1" x14ac:dyDescent="0.2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94">
        <v>3961</v>
      </c>
      <c r="V40" s="207">
        <f t="shared" si="33"/>
        <v>0.56472684085510694</v>
      </c>
      <c r="W40" s="207">
        <f t="shared" si="34"/>
        <v>1.0095398428731761</v>
      </c>
      <c r="X40" s="207">
        <f t="shared" si="35"/>
        <v>1.56398891966759</v>
      </c>
      <c r="Y40" s="207">
        <f t="shared" si="35"/>
        <v>1.2557673019057172</v>
      </c>
      <c r="Z40" s="207">
        <f t="shared" si="35"/>
        <v>1.0461613216715258</v>
      </c>
      <c r="AA40" s="207">
        <f t="shared" si="35"/>
        <v>1.0752577319587628</v>
      </c>
      <c r="AB40" s="240"/>
      <c r="AC40" s="95">
        <f t="shared" si="36"/>
        <v>951</v>
      </c>
      <c r="AD40" s="72">
        <f t="shared" si="37"/>
        <v>1799</v>
      </c>
      <c r="AE40" s="73">
        <f t="shared" si="38"/>
        <v>2823</v>
      </c>
      <c r="AF40" s="73">
        <f t="shared" si="38"/>
        <v>2504</v>
      </c>
      <c r="AG40" s="73">
        <f t="shared" si="38"/>
        <v>2153</v>
      </c>
      <c r="AH40" s="73">
        <f t="shared" si="38"/>
        <v>2086</v>
      </c>
      <c r="AI40" s="96"/>
      <c r="AJ40" s="71">
        <f>IF(ISERROR(GETPIVOTDATA("VALUE",'CSS WK pvt'!$J$2,"DT_FILE",AJ$8,"COMMODITY",AJ$6,"TRIM_CAT",TRIM(B40),"TRIM_LINE",A37))=TRUE,0,GETPIVOTDATA("VALUE",'CSS WK pvt'!$J$2,"DT_FILE",AJ$8,"COMMODITY",AJ$6,"TRIM_CAT",TRIM(B40),"TRIM_LINE",A37))</f>
        <v>3961</v>
      </c>
    </row>
    <row r="41" spans="1:36" s="66" customFormat="1" x14ac:dyDescent="0.2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94">
        <v>426</v>
      </c>
      <c r="V41" s="207">
        <f t="shared" si="33"/>
        <v>0.27272727272727271</v>
      </c>
      <c r="W41" s="207">
        <f t="shared" si="34"/>
        <v>0.88043478260869568</v>
      </c>
      <c r="X41" s="207">
        <f t="shared" si="35"/>
        <v>1.7558139534883721</v>
      </c>
      <c r="Y41" s="207">
        <f t="shared" si="35"/>
        <v>1.5888888888888888</v>
      </c>
      <c r="Z41" s="207">
        <f t="shared" si="35"/>
        <v>1.343915343915344</v>
      </c>
      <c r="AA41" s="207">
        <f t="shared" si="35"/>
        <v>1.7388535031847134</v>
      </c>
      <c r="AB41" s="240"/>
      <c r="AC41" s="95">
        <f t="shared" si="36"/>
        <v>48</v>
      </c>
      <c r="AD41" s="72">
        <f t="shared" si="37"/>
        <v>162</v>
      </c>
      <c r="AE41" s="73">
        <f t="shared" si="38"/>
        <v>302</v>
      </c>
      <c r="AF41" s="73">
        <f t="shared" si="38"/>
        <v>286</v>
      </c>
      <c r="AG41" s="73">
        <f t="shared" si="38"/>
        <v>254</v>
      </c>
      <c r="AH41" s="73">
        <f t="shared" si="38"/>
        <v>273</v>
      </c>
      <c r="AI41" s="96"/>
      <c r="AJ41" s="71">
        <f>IF(ISERROR(GETPIVOTDATA("VALUE",'CSS WK pvt'!$J$2,"DT_FILE",AJ$8,"COMMODITY",AJ$6,"TRIM_CAT",TRIM(B41),"TRIM_LINE",A37))=TRUE,0,GETPIVOTDATA("VALUE",'CSS WK pvt'!$J$2,"DT_FILE",AJ$8,"COMMODITY",AJ$6,"TRIM_CAT",TRIM(B41),"TRIM_LINE",A37))</f>
        <v>426</v>
      </c>
    </row>
    <row r="42" spans="1:36" s="66" customFormat="1" x14ac:dyDescent="0.2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94">
        <v>31</v>
      </c>
      <c r="V42" s="207">
        <f t="shared" si="33"/>
        <v>0</v>
      </c>
      <c r="W42" s="207">
        <f t="shared" si="34"/>
        <v>0.26666666666666666</v>
      </c>
      <c r="X42" s="207">
        <f t="shared" si="35"/>
        <v>0.2</v>
      </c>
      <c r="Y42" s="207">
        <f t="shared" si="35"/>
        <v>0.6470588235294118</v>
      </c>
      <c r="Z42" s="207">
        <f t="shared" si="35"/>
        <v>0.8125</v>
      </c>
      <c r="AA42" s="207">
        <f t="shared" si="35"/>
        <v>1.1333333333333333</v>
      </c>
      <c r="AB42" s="240"/>
      <c r="AC42" s="95">
        <f t="shared" si="36"/>
        <v>0</v>
      </c>
      <c r="AD42" s="72">
        <f t="shared" si="37"/>
        <v>4</v>
      </c>
      <c r="AE42" s="73">
        <f t="shared" si="38"/>
        <v>4</v>
      </c>
      <c r="AF42" s="73">
        <f t="shared" si="38"/>
        <v>11</v>
      </c>
      <c r="AG42" s="73">
        <f t="shared" si="38"/>
        <v>13</v>
      </c>
      <c r="AH42" s="73">
        <f t="shared" si="38"/>
        <v>17</v>
      </c>
      <c r="AI42" s="96"/>
      <c r="AJ42" s="71">
        <f>IF(ISERROR(GETPIVOTDATA("VALUE",'CSS WK pvt'!$J$2,"DT_FILE",AJ$8,"COMMODITY",AJ$6,"TRIM_CAT",TRIM(B42),"TRIM_LINE",A37))=TRUE,0,GETPIVOTDATA("VALUE",'CSS WK pvt'!$J$2,"DT_FILE",AJ$8,"COMMODITY",AJ$6,"TRIM_CAT",TRIM(B42),"TRIM_LINE",A37))</f>
        <v>31</v>
      </c>
    </row>
    <row r="43" spans="1:36" s="83" customFormat="1" ht="15.75" thickBot="1" x14ac:dyDescent="0.3">
      <c r="A43" s="173"/>
      <c r="B43" s="75" t="s">
        <v>35</v>
      </c>
      <c r="C43" s="76">
        <f>SUM(C38:C42)</f>
        <v>29913</v>
      </c>
      <c r="D43" s="77">
        <f t="shared" ref="D43:AJ43" si="39">SUM(D38:D42)</f>
        <v>30310</v>
      </c>
      <c r="E43" s="77">
        <f t="shared" si="39"/>
        <v>29749</v>
      </c>
      <c r="F43" s="77">
        <f t="shared" si="39"/>
        <v>31016</v>
      </c>
      <c r="G43" s="77">
        <f t="shared" si="39"/>
        <v>30925</v>
      </c>
      <c r="H43" s="77">
        <f t="shared" si="39"/>
        <v>29709</v>
      </c>
      <c r="I43" s="77">
        <f t="shared" si="39"/>
        <v>29862</v>
      </c>
      <c r="J43" s="77">
        <f t="shared" si="39"/>
        <v>30936</v>
      </c>
      <c r="K43" s="77">
        <f t="shared" si="39"/>
        <v>37345</v>
      </c>
      <c r="L43" s="77">
        <f t="shared" si="39"/>
        <v>40072</v>
      </c>
      <c r="M43" s="77">
        <f t="shared" si="39"/>
        <v>42202</v>
      </c>
      <c r="N43" s="78">
        <f t="shared" si="39"/>
        <v>40401</v>
      </c>
      <c r="O43" s="76">
        <f t="shared" si="39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78">
        <v>52759</v>
      </c>
      <c r="V43" s="208">
        <f t="shared" si="33"/>
        <v>0.41196135459499217</v>
      </c>
      <c r="W43" s="212">
        <f t="shared" si="34"/>
        <v>0.63411415374463875</v>
      </c>
      <c r="X43" s="213">
        <f t="shared" si="35"/>
        <v>0.83172543614911421</v>
      </c>
      <c r="Y43" s="213">
        <f t="shared" si="35"/>
        <v>0.7421975754449317</v>
      </c>
      <c r="Z43" s="213">
        <f t="shared" si="35"/>
        <v>0.71301535974130958</v>
      </c>
      <c r="AA43" s="213">
        <f t="shared" si="35"/>
        <v>0.7861927362078831</v>
      </c>
      <c r="AB43" s="214"/>
      <c r="AC43" s="79">
        <f>SUM(AC38:AC42)</f>
        <v>12323</v>
      </c>
      <c r="AD43" s="80">
        <f t="shared" si="39"/>
        <v>19220</v>
      </c>
      <c r="AE43" s="81">
        <f t="shared" si="39"/>
        <v>24743</v>
      </c>
      <c r="AF43" s="81">
        <f t="shared" si="39"/>
        <v>23020</v>
      </c>
      <c r="AG43" s="81">
        <f t="shared" ref="AG43:AH43" si="40">SUM(AG38:AG42)</f>
        <v>22050</v>
      </c>
      <c r="AH43" s="81">
        <f t="shared" si="40"/>
        <v>23357</v>
      </c>
      <c r="AI43" s="82"/>
      <c r="AJ43" s="79">
        <f t="shared" si="39"/>
        <v>52759</v>
      </c>
    </row>
    <row r="44" spans="1:36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8"/>
      <c r="V44" s="233"/>
      <c r="W44" s="234"/>
      <c r="X44" s="235"/>
      <c r="Y44" s="235"/>
      <c r="Z44" s="235"/>
      <c r="AA44" s="235"/>
      <c r="AB44" s="236"/>
      <c r="AC44" s="109"/>
      <c r="AD44" s="110"/>
      <c r="AE44" s="111"/>
      <c r="AF44" s="111"/>
      <c r="AG44" s="111"/>
      <c r="AH44" s="111"/>
      <c r="AI44" s="112"/>
      <c r="AJ44" s="109"/>
    </row>
    <row r="45" spans="1:36" s="41" customFormat="1" x14ac:dyDescent="0.2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45">
        <v>15266791</v>
      </c>
      <c r="V45" s="207">
        <f t="shared" ref="V45:V50" si="41">IF(ISERROR((O45-C45)/C45)=TRUE,0,(O45-C45)/C45)</f>
        <v>0.23549866953120283</v>
      </c>
      <c r="W45" s="207">
        <f t="shared" ref="W45:W50" si="42">IF(ISERROR((P45-D45)/D45)=TRUE,0,(P45-D45)/D45)</f>
        <v>0.17231037140148023</v>
      </c>
      <c r="X45" s="207">
        <f t="shared" ref="X45:AA50" si="43">IF(ISERROR((Q45-E45)/E45)=TRUE,0,(Q45-E45)/E45)</f>
        <v>0.35945600995972027</v>
      </c>
      <c r="Y45" s="207">
        <f t="shared" si="43"/>
        <v>0.61178371701930012</v>
      </c>
      <c r="Z45" s="207">
        <f t="shared" si="43"/>
        <v>0.23340824972252353</v>
      </c>
      <c r="AA45" s="207">
        <f t="shared" si="43"/>
        <v>0.40556739462484354</v>
      </c>
      <c r="AB45" s="240"/>
      <c r="AC45" s="46">
        <f t="shared" ref="AC45:AC49" si="44">O45-C45</f>
        <v>1987219.0699999984</v>
      </c>
      <c r="AD45" s="72">
        <f t="shared" ref="AD45:AD49" si="45">P45-D45</f>
        <v>1491825.9800000004</v>
      </c>
      <c r="AE45" s="73">
        <f t="shared" ref="AE45:AH49" si="46">Q45-E45</f>
        <v>2461739.38</v>
      </c>
      <c r="AF45" s="73">
        <f t="shared" si="46"/>
        <v>3553789.51</v>
      </c>
      <c r="AG45" s="73">
        <f t="shared" si="46"/>
        <v>1656344.8099999996</v>
      </c>
      <c r="AH45" s="73">
        <f t="shared" si="46"/>
        <v>3839423.8499999996</v>
      </c>
      <c r="AI45" s="47"/>
      <c r="AJ45" s="71">
        <f>IF(ISERROR(GETPIVOTDATA("VALUE",'CSS WK pvt'!$J$2,"DT_FILE",AJ$8,"COMMODITY",AJ$6,"TRIM_CAT",TRIM(B45),"TRIM_LINE",A44))=TRUE,0,GETPIVOTDATA("VALUE",'CSS WK pvt'!$J$2,"DT_FILE",AJ$8,"COMMODITY",AJ$6,"TRIM_CAT",TRIM(B45),"TRIM_LINE",A44))</f>
        <v>15266791</v>
      </c>
    </row>
    <row r="46" spans="1:36" s="41" customFormat="1" x14ac:dyDescent="0.2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45">
        <v>1914241</v>
      </c>
      <c r="V46" s="207">
        <f t="shared" si="41"/>
        <v>-6.0430228688314429E-2</v>
      </c>
      <c r="W46" s="207">
        <f t="shared" si="42"/>
        <v>-0.12316252523703117</v>
      </c>
      <c r="X46" s="207">
        <f t="shared" si="43"/>
        <v>2.5584978692023471E-3</v>
      </c>
      <c r="Y46" s="207">
        <f t="shared" si="43"/>
        <v>0.17357350720767706</v>
      </c>
      <c r="Z46" s="207">
        <f t="shared" si="43"/>
        <v>-5.0933778842801605E-2</v>
      </c>
      <c r="AA46" s="207">
        <f t="shared" si="43"/>
        <v>0.11689100389338744</v>
      </c>
      <c r="AB46" s="240"/>
      <c r="AC46" s="46">
        <f t="shared" si="44"/>
        <v>-104206.09000000008</v>
      </c>
      <c r="AD46" s="72">
        <f t="shared" si="45"/>
        <v>-205509.55000000005</v>
      </c>
      <c r="AE46" s="73">
        <f t="shared" si="46"/>
        <v>3427.4699999999721</v>
      </c>
      <c r="AF46" s="73">
        <f t="shared" si="46"/>
        <v>197702.40999999992</v>
      </c>
      <c r="AG46" s="73">
        <f t="shared" si="46"/>
        <v>-65137.449999999953</v>
      </c>
      <c r="AH46" s="73">
        <f t="shared" si="46"/>
        <v>177732.89999999991</v>
      </c>
      <c r="AI46" s="47"/>
      <c r="AJ46" s="71">
        <f>IF(ISERROR(GETPIVOTDATA("VALUE",'CSS WK pvt'!$J$2,"DT_FILE",AJ$8,"COMMODITY",AJ$6,"TRIM_CAT",TRIM(B46),"TRIM_LINE",A44))=TRUE,0,GETPIVOTDATA("VALUE",'CSS WK pvt'!$J$2,"DT_FILE",AJ$8,"COMMODITY",AJ$6,"TRIM_CAT",TRIM(B46),"TRIM_LINE",A44))</f>
        <v>1914241</v>
      </c>
    </row>
    <row r="47" spans="1:36" s="41" customFormat="1" x14ac:dyDescent="0.2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45">
        <v>2108938</v>
      </c>
      <c r="V47" s="207">
        <f t="shared" si="41"/>
        <v>0.33775402850308262</v>
      </c>
      <c r="W47" s="207">
        <f t="shared" si="42"/>
        <v>0.48510385532188621</v>
      </c>
      <c r="X47" s="207">
        <f t="shared" si="43"/>
        <v>0.21155168551564399</v>
      </c>
      <c r="Y47" s="207">
        <f t="shared" si="43"/>
        <v>0.37944961485021439</v>
      </c>
      <c r="Z47" s="207">
        <f t="shared" si="43"/>
        <v>-3.1770021613356896E-2</v>
      </c>
      <c r="AA47" s="207">
        <f t="shared" si="43"/>
        <v>0.23719181832549699</v>
      </c>
      <c r="AB47" s="240"/>
      <c r="AC47" s="46">
        <f t="shared" si="44"/>
        <v>529196.69000000018</v>
      </c>
      <c r="AD47" s="72">
        <f t="shared" si="45"/>
        <v>827952.31</v>
      </c>
      <c r="AE47" s="73">
        <f t="shared" si="46"/>
        <v>304480.16999999993</v>
      </c>
      <c r="AF47" s="73">
        <f t="shared" si="46"/>
        <v>411690.5</v>
      </c>
      <c r="AG47" s="73">
        <f t="shared" si="46"/>
        <v>-48119.330000000075</v>
      </c>
      <c r="AH47" s="73">
        <f t="shared" si="46"/>
        <v>349589.54000000004</v>
      </c>
      <c r="AI47" s="47"/>
      <c r="AJ47" s="71">
        <f>IF(ISERROR(GETPIVOTDATA("VALUE",'CSS WK pvt'!$J$2,"DT_FILE",AJ$8,"COMMODITY",AJ$6,"TRIM_CAT",TRIM(B47),"TRIM_LINE",A44))=TRUE,0,GETPIVOTDATA("VALUE",'CSS WK pvt'!$J$2,"DT_FILE",AJ$8,"COMMODITY",AJ$6,"TRIM_CAT",TRIM(B47),"TRIM_LINE",A44))</f>
        <v>2108938</v>
      </c>
    </row>
    <row r="48" spans="1:36" s="41" customFormat="1" x14ac:dyDescent="0.2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45">
        <v>2102101</v>
      </c>
      <c r="V48" s="207">
        <f t="shared" si="41"/>
        <v>0.23087976714258707</v>
      </c>
      <c r="W48" s="207">
        <f t="shared" si="42"/>
        <v>0.60383763741198482</v>
      </c>
      <c r="X48" s="207">
        <f t="shared" si="43"/>
        <v>0.48995657591603692</v>
      </c>
      <c r="Y48" s="207">
        <f t="shared" si="43"/>
        <v>0.5493903926817898</v>
      </c>
      <c r="Z48" s="207">
        <f t="shared" si="43"/>
        <v>2.9396650150054066E-2</v>
      </c>
      <c r="AA48" s="207">
        <f t="shared" si="43"/>
        <v>0.35004556753953137</v>
      </c>
      <c r="AB48" s="240"/>
      <c r="AC48" s="46">
        <f t="shared" si="44"/>
        <v>453447.1100000001</v>
      </c>
      <c r="AD48" s="72">
        <f t="shared" si="45"/>
        <v>1328963.5699999998</v>
      </c>
      <c r="AE48" s="73">
        <f t="shared" si="46"/>
        <v>766574.53</v>
      </c>
      <c r="AF48" s="73">
        <f t="shared" si="46"/>
        <v>737674.82000000007</v>
      </c>
      <c r="AG48" s="73">
        <f t="shared" si="46"/>
        <v>57152.139999999898</v>
      </c>
      <c r="AH48" s="73">
        <f t="shared" si="46"/>
        <v>548941.34000000008</v>
      </c>
      <c r="AI48" s="47"/>
      <c r="AJ48" s="71">
        <f>IF(ISERROR(GETPIVOTDATA("VALUE",'CSS WK pvt'!$J$2,"DT_FILE",AJ$8,"COMMODITY",AJ$6,"TRIM_CAT",TRIM(B48),"TRIM_LINE",A44))=TRUE,0,GETPIVOTDATA("VALUE",'CSS WK pvt'!$J$2,"DT_FILE",AJ$8,"COMMODITY",AJ$6,"TRIM_CAT",TRIM(B48),"TRIM_LINE",A44))</f>
        <v>2102101</v>
      </c>
    </row>
    <row r="49" spans="1:36" s="41" customFormat="1" x14ac:dyDescent="0.2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45">
        <v>2441883</v>
      </c>
      <c r="V49" s="207">
        <f t="shared" si="41"/>
        <v>0.30933105113682918</v>
      </c>
      <c r="W49" s="207">
        <f t="shared" si="42"/>
        <v>5.9235534917122135E-2</v>
      </c>
      <c r="X49" s="207">
        <f t="shared" si="43"/>
        <v>0.3351416971103312</v>
      </c>
      <c r="Y49" s="207">
        <f t="shared" si="43"/>
        <v>0.64735680117445749</v>
      </c>
      <c r="Z49" s="207">
        <f t="shared" si="43"/>
        <v>0.41581010865179313</v>
      </c>
      <c r="AA49" s="207">
        <f t="shared" si="43"/>
        <v>1.4084424247745539</v>
      </c>
      <c r="AB49" s="240"/>
      <c r="AC49" s="46">
        <f t="shared" si="44"/>
        <v>546063.71</v>
      </c>
      <c r="AD49" s="72">
        <f t="shared" si="45"/>
        <v>123617.26000000001</v>
      </c>
      <c r="AE49" s="73">
        <f t="shared" si="46"/>
        <v>476262.62000000011</v>
      </c>
      <c r="AF49" s="73">
        <f t="shared" si="46"/>
        <v>787902.3</v>
      </c>
      <c r="AG49" s="73">
        <f t="shared" si="46"/>
        <v>742609.29</v>
      </c>
      <c r="AH49" s="73">
        <f t="shared" si="46"/>
        <v>1315381</v>
      </c>
      <c r="AI49" s="47"/>
      <c r="AJ49" s="71">
        <f>IF(ISERROR(GETPIVOTDATA("VALUE",'CSS WK pvt'!$J$2,"DT_FILE",AJ$8,"COMMODITY",AJ$6,"TRIM_CAT",TRIM(B49),"TRIM_LINE",A44))=TRUE,0,GETPIVOTDATA("VALUE",'CSS WK pvt'!$J$2,"DT_FILE",AJ$8,"COMMODITY",AJ$6,"TRIM_CAT",TRIM(B49),"TRIM_LINE",A44))</f>
        <v>2441883</v>
      </c>
    </row>
    <row r="50" spans="1:36" s="150" customFormat="1" x14ac:dyDescent="0.25">
      <c r="A50" s="173"/>
      <c r="B50" s="42" t="s">
        <v>35</v>
      </c>
      <c r="C50" s="164">
        <f>SUM(C45:C49)</f>
        <v>15458861.400000002</v>
      </c>
      <c r="D50" s="165">
        <f t="shared" ref="D50:AJ64" si="47">SUM(D45:D49)</f>
        <v>16320880.43</v>
      </c>
      <c r="E50" s="165">
        <f t="shared" si="47"/>
        <v>12613080.830000002</v>
      </c>
      <c r="F50" s="165">
        <f t="shared" si="47"/>
        <v>10592700.459999999</v>
      </c>
      <c r="G50" s="165">
        <f t="shared" si="47"/>
        <v>13619927.539999999</v>
      </c>
      <c r="H50" s="165">
        <f t="shared" si="47"/>
        <v>14963291.370000001</v>
      </c>
      <c r="I50" s="165">
        <f t="shared" si="47"/>
        <v>18732084.829999998</v>
      </c>
      <c r="J50" s="165">
        <f t="shared" si="47"/>
        <v>14845694.710000001</v>
      </c>
      <c r="K50" s="165">
        <f t="shared" si="47"/>
        <v>14603188.969999999</v>
      </c>
      <c r="L50" s="165">
        <f t="shared" si="47"/>
        <v>14638886.050000001</v>
      </c>
      <c r="M50" s="165">
        <f t="shared" si="47"/>
        <v>14987678.239999998</v>
      </c>
      <c r="N50" s="166">
        <f t="shared" si="47"/>
        <v>17752811.359999999</v>
      </c>
      <c r="O50" s="164">
        <f t="shared" si="47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166">
        <v>23833954</v>
      </c>
      <c r="V50" s="241">
        <f t="shared" si="41"/>
        <v>0.22069675131442695</v>
      </c>
      <c r="W50" s="242">
        <f t="shared" si="42"/>
        <v>0.2185451688895193</v>
      </c>
      <c r="X50" s="243">
        <f t="shared" si="43"/>
        <v>0.31812086389364697</v>
      </c>
      <c r="Y50" s="243">
        <f t="shared" si="43"/>
        <v>0.53704525691836669</v>
      </c>
      <c r="Z50" s="243">
        <f t="shared" si="43"/>
        <v>0.17201629400151722</v>
      </c>
      <c r="AA50" s="243">
        <f t="shared" si="43"/>
        <v>0.41642366481566406</v>
      </c>
      <c r="AB50" s="244"/>
      <c r="AC50" s="48">
        <f t="shared" si="47"/>
        <v>3411720.4899999984</v>
      </c>
      <c r="AD50" s="167">
        <f t="shared" si="47"/>
        <v>3566849.5700000003</v>
      </c>
      <c r="AE50" s="168">
        <f t="shared" si="47"/>
        <v>4012484.17</v>
      </c>
      <c r="AF50" s="168">
        <f t="shared" si="47"/>
        <v>5688759.54</v>
      </c>
      <c r="AG50" s="168">
        <f t="shared" ref="AG50:AH50" si="48">SUM(AG45:AG49)</f>
        <v>2342849.4599999995</v>
      </c>
      <c r="AH50" s="168">
        <f t="shared" si="48"/>
        <v>6231068.629999999</v>
      </c>
      <c r="AI50" s="169"/>
      <c r="AJ50" s="48">
        <f t="shared" si="47"/>
        <v>23833954</v>
      </c>
    </row>
    <row r="51" spans="1:36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2"/>
      <c r="V51" s="245"/>
      <c r="W51" s="246"/>
      <c r="X51" s="247"/>
      <c r="Y51" s="247"/>
      <c r="Z51" s="247"/>
      <c r="AA51" s="247"/>
      <c r="AB51" s="248"/>
      <c r="AC51" s="53"/>
      <c r="AD51" s="54"/>
      <c r="AE51" s="55"/>
      <c r="AF51" s="55"/>
      <c r="AG51" s="55"/>
      <c r="AH51" s="55"/>
      <c r="AI51" s="56"/>
      <c r="AJ51" s="53"/>
    </row>
    <row r="52" spans="1:36" s="41" customFormat="1" x14ac:dyDescent="0.2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45">
        <v>5574082</v>
      </c>
      <c r="V52" s="207">
        <f t="shared" ref="V52:V57" si="49">IF(ISERROR((O52-C52)/C52)=TRUE,0,(O52-C52)/C52)</f>
        <v>0.59902712036051697</v>
      </c>
      <c r="W52" s="207">
        <f t="shared" ref="W52:W57" si="50">IF(ISERROR((P52-D52)/D52)=TRUE,0,(P52-D52)/D52)</f>
        <v>0.59659579303036259</v>
      </c>
      <c r="X52" s="207">
        <f t="shared" ref="X52:AA57" si="51">IF(ISERROR((Q52-E52)/E52)=TRUE,0,(Q52-E52)/E52)</f>
        <v>0.6028624630435897</v>
      </c>
      <c r="Y52" s="207">
        <f t="shared" si="51"/>
        <v>0.8956234382091276</v>
      </c>
      <c r="Z52" s="207">
        <f t="shared" si="51"/>
        <v>1.0131788161811714</v>
      </c>
      <c r="AA52" s="207">
        <f t="shared" si="51"/>
        <v>0.83516227611531957</v>
      </c>
      <c r="AB52" s="240"/>
      <c r="AC52" s="46">
        <f t="shared" ref="AC52:AC56" si="52">O52-C52</f>
        <v>2386159.2400000002</v>
      </c>
      <c r="AD52" s="72">
        <f t="shared" ref="AD52:AD56" si="53">P52-D52</f>
        <v>2496410.2200000002</v>
      </c>
      <c r="AE52" s="73">
        <f t="shared" ref="AE52:AH56" si="54">Q52-E52</f>
        <v>2404404.5</v>
      </c>
      <c r="AF52" s="73">
        <f t="shared" si="54"/>
        <v>2880256.48</v>
      </c>
      <c r="AG52" s="73">
        <f t="shared" si="54"/>
        <v>2696254.12</v>
      </c>
      <c r="AH52" s="73">
        <f t="shared" si="54"/>
        <v>2446920.13</v>
      </c>
      <c r="AI52" s="47"/>
      <c r="AJ52" s="71">
        <f>IF(ISERROR(GETPIVOTDATA("VALUE",'CSS WK pvt'!$J$2,"DT_FILE",AJ$8,"COMMODITY",AJ$6,"TRIM_CAT",TRIM(B52),"TRIM_LINE",A51))=TRUE,0,GETPIVOTDATA("VALUE",'CSS WK pvt'!$J$2,"DT_FILE",AJ$8,"COMMODITY",AJ$6,"TRIM_CAT",TRIM(B52),"TRIM_LINE",A51))</f>
        <v>5574082</v>
      </c>
    </row>
    <row r="53" spans="1:36" s="41" customFormat="1" x14ac:dyDescent="0.2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45">
        <v>1019311</v>
      </c>
      <c r="V53" s="207">
        <f t="shared" si="49"/>
        <v>0.11916236835149713</v>
      </c>
      <c r="W53" s="207">
        <f t="shared" si="50"/>
        <v>-1.2513337437653557E-2</v>
      </c>
      <c r="X53" s="207">
        <f t="shared" si="51"/>
        <v>-1.7450948131790552E-2</v>
      </c>
      <c r="Y53" s="207">
        <f t="shared" si="51"/>
        <v>0.13639197939136496</v>
      </c>
      <c r="Z53" s="207">
        <f t="shared" si="51"/>
        <v>0.21935345187979399</v>
      </c>
      <c r="AA53" s="207">
        <f t="shared" si="51"/>
        <v>0.12217170045500306</v>
      </c>
      <c r="AB53" s="240"/>
      <c r="AC53" s="46">
        <f t="shared" si="52"/>
        <v>163768.09000000008</v>
      </c>
      <c r="AD53" s="72">
        <f t="shared" si="53"/>
        <v>-17239.050000000047</v>
      </c>
      <c r="AE53" s="73">
        <f t="shared" si="54"/>
        <v>-21841.280000000028</v>
      </c>
      <c r="AF53" s="73">
        <f t="shared" si="54"/>
        <v>138951.93000000005</v>
      </c>
      <c r="AG53" s="73">
        <f t="shared" si="54"/>
        <v>188078.20999999996</v>
      </c>
      <c r="AH53" s="73">
        <f t="shared" si="54"/>
        <v>109008.93000000005</v>
      </c>
      <c r="AI53" s="47"/>
      <c r="AJ53" s="71">
        <f>IF(ISERROR(GETPIVOTDATA("VALUE",'CSS WK pvt'!$J$2,"DT_FILE",AJ$8,"COMMODITY",AJ$6,"TRIM_CAT",TRIM(B53),"TRIM_LINE",A51))=TRUE,0,GETPIVOTDATA("VALUE",'CSS WK pvt'!$J$2,"DT_FILE",AJ$8,"COMMODITY",AJ$6,"TRIM_CAT",TRIM(B53),"TRIM_LINE",A51))</f>
        <v>1019311</v>
      </c>
    </row>
    <row r="54" spans="1:36" s="41" customFormat="1" x14ac:dyDescent="0.2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45">
        <v>748549</v>
      </c>
      <c r="V54" s="207">
        <f t="shared" si="49"/>
        <v>0.61731452538811848</v>
      </c>
      <c r="W54" s="207">
        <f t="shared" si="50"/>
        <v>1.3459716061655784</v>
      </c>
      <c r="X54" s="207">
        <f t="shared" si="51"/>
        <v>1.2712137366017513</v>
      </c>
      <c r="Y54" s="207">
        <f t="shared" si="51"/>
        <v>1.0247935856337076</v>
      </c>
      <c r="Z54" s="207">
        <f t="shared" si="51"/>
        <v>0.98745610205819268</v>
      </c>
      <c r="AA54" s="207">
        <f t="shared" si="51"/>
        <v>0.67220168101619326</v>
      </c>
      <c r="AB54" s="240"/>
      <c r="AC54" s="46">
        <f t="shared" si="52"/>
        <v>322210.14999999997</v>
      </c>
      <c r="AD54" s="72">
        <f t="shared" si="53"/>
        <v>695597.48</v>
      </c>
      <c r="AE54" s="73">
        <f t="shared" si="54"/>
        <v>692590.13</v>
      </c>
      <c r="AF54" s="73">
        <f t="shared" si="54"/>
        <v>472419.8</v>
      </c>
      <c r="AG54" s="73">
        <f t="shared" si="54"/>
        <v>378459.17</v>
      </c>
      <c r="AH54" s="73">
        <f t="shared" si="54"/>
        <v>291697.53000000003</v>
      </c>
      <c r="AI54" s="47"/>
      <c r="AJ54" s="71">
        <f>IF(ISERROR(GETPIVOTDATA("VALUE",'CSS WK pvt'!$J$2,"DT_FILE",AJ$8,"COMMODITY",AJ$6,"TRIM_CAT",TRIM(B54),"TRIM_LINE",A51))=TRUE,0,GETPIVOTDATA("VALUE",'CSS WK pvt'!$J$2,"DT_FILE",AJ$8,"COMMODITY",AJ$6,"TRIM_CAT",TRIM(B54),"TRIM_LINE",A51))</f>
        <v>748549</v>
      </c>
    </row>
    <row r="55" spans="1:36" s="41" customFormat="1" x14ac:dyDescent="0.2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45">
        <v>706616</v>
      </c>
      <c r="V55" s="207">
        <f t="shared" si="49"/>
        <v>0.60947080664824571</v>
      </c>
      <c r="W55" s="207">
        <f t="shared" si="50"/>
        <v>1.4694553559078425</v>
      </c>
      <c r="X55" s="207">
        <f t="shared" si="51"/>
        <v>1.4520154185944474</v>
      </c>
      <c r="Y55" s="207">
        <f t="shared" si="51"/>
        <v>1.6013179954001961</v>
      </c>
      <c r="Z55" s="207">
        <f t="shared" si="51"/>
        <v>1.0878300926923785</v>
      </c>
      <c r="AA55" s="207">
        <f t="shared" si="51"/>
        <v>0.87740171525826283</v>
      </c>
      <c r="AB55" s="240"/>
      <c r="AC55" s="46">
        <f t="shared" si="52"/>
        <v>245758.37</v>
      </c>
      <c r="AD55" s="72">
        <f t="shared" si="53"/>
        <v>706460.5</v>
      </c>
      <c r="AE55" s="73">
        <f t="shared" si="54"/>
        <v>681296.51</v>
      </c>
      <c r="AF55" s="73">
        <f t="shared" si="54"/>
        <v>552680.18999999994</v>
      </c>
      <c r="AG55" s="73">
        <f t="shared" si="54"/>
        <v>390137.1</v>
      </c>
      <c r="AH55" s="73">
        <f t="shared" si="54"/>
        <v>338864.44</v>
      </c>
      <c r="AI55" s="47"/>
      <c r="AJ55" s="71">
        <f>IF(ISERROR(GETPIVOTDATA("VALUE",'CSS WK pvt'!$J$2,"DT_FILE",AJ$8,"COMMODITY",AJ$6,"TRIM_CAT",TRIM(B55),"TRIM_LINE",A51))=TRUE,0,GETPIVOTDATA("VALUE",'CSS WK pvt'!$J$2,"DT_FILE",AJ$8,"COMMODITY",AJ$6,"TRIM_CAT",TRIM(B55),"TRIM_LINE",A51))</f>
        <v>706616</v>
      </c>
    </row>
    <row r="56" spans="1:36" s="41" customFormat="1" x14ac:dyDescent="0.2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45">
        <v>745228</v>
      </c>
      <c r="V56" s="207">
        <f t="shared" si="49"/>
        <v>0.39845360329034851</v>
      </c>
      <c r="W56" s="207">
        <f t="shared" si="50"/>
        <v>0.61604135295301932</v>
      </c>
      <c r="X56" s="207">
        <f t="shared" si="51"/>
        <v>1.0174718185184428</v>
      </c>
      <c r="Y56" s="207">
        <f t="shared" si="51"/>
        <v>0.64383498564573027</v>
      </c>
      <c r="Z56" s="207">
        <f t="shared" si="51"/>
        <v>3.5040958005851963</v>
      </c>
      <c r="AA56" s="207">
        <f t="shared" si="51"/>
        <v>4.3920949526214423</v>
      </c>
      <c r="AB56" s="240"/>
      <c r="AC56" s="46">
        <f t="shared" si="52"/>
        <v>145016.91000000003</v>
      </c>
      <c r="AD56" s="72">
        <f t="shared" si="53"/>
        <v>213548.93</v>
      </c>
      <c r="AE56" s="73">
        <f t="shared" si="54"/>
        <v>255077.57</v>
      </c>
      <c r="AF56" s="73">
        <f t="shared" si="54"/>
        <v>139818.65</v>
      </c>
      <c r="AG56" s="73">
        <f t="shared" si="54"/>
        <v>627268.82000000007</v>
      </c>
      <c r="AH56" s="73">
        <f t="shared" si="54"/>
        <v>938604.79</v>
      </c>
      <c r="AI56" s="47"/>
      <c r="AJ56" s="71">
        <f>IF(ISERROR(GETPIVOTDATA("VALUE",'CSS WK pvt'!$J$2,"DT_FILE",AJ$8,"COMMODITY",AJ$6,"TRIM_CAT",TRIM(B56),"TRIM_LINE",A51))=TRUE,0,GETPIVOTDATA("VALUE",'CSS WK pvt'!$J$2,"DT_FILE",AJ$8,"COMMODITY",AJ$6,"TRIM_CAT",TRIM(B56),"TRIM_LINE",A51))</f>
        <v>745228</v>
      </c>
    </row>
    <row r="57" spans="1:36" s="150" customFormat="1" x14ac:dyDescent="0.25">
      <c r="A57" s="173"/>
      <c r="B57" s="42" t="s">
        <v>35</v>
      </c>
      <c r="C57" s="164">
        <f>SUM(C52:C56)</f>
        <v>6646854.5299999993</v>
      </c>
      <c r="D57" s="165">
        <f t="shared" ref="D57:AJ57" si="55">SUM(D52:D56)</f>
        <v>6906288.9199999999</v>
      </c>
      <c r="E57" s="165">
        <f t="shared" si="55"/>
        <v>6504625.5700000003</v>
      </c>
      <c r="F57" s="165">
        <f t="shared" si="55"/>
        <v>5257988.9499999993</v>
      </c>
      <c r="G57" s="165">
        <f t="shared" si="55"/>
        <v>4439518.58</v>
      </c>
      <c r="H57" s="165">
        <f t="shared" si="55"/>
        <v>4855994.18</v>
      </c>
      <c r="I57" s="165">
        <f t="shared" si="55"/>
        <v>5805331.3399999989</v>
      </c>
      <c r="J57" s="165">
        <f t="shared" si="55"/>
        <v>7451947.4299999997</v>
      </c>
      <c r="K57" s="165">
        <f t="shared" si="55"/>
        <v>7281316.3799999999</v>
      </c>
      <c r="L57" s="165">
        <f t="shared" si="55"/>
        <v>6585671.3899999997</v>
      </c>
      <c r="M57" s="165">
        <f t="shared" si="55"/>
        <v>7230192.9100000001</v>
      </c>
      <c r="N57" s="166">
        <f t="shared" si="55"/>
        <v>7476134.0499999998</v>
      </c>
      <c r="O57" s="164">
        <f t="shared" si="55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166">
        <v>8793786</v>
      </c>
      <c r="V57" s="241">
        <f t="shared" si="49"/>
        <v>0.49089576810702401</v>
      </c>
      <c r="W57" s="242">
        <f t="shared" si="50"/>
        <v>0.59290570195259074</v>
      </c>
      <c r="X57" s="243">
        <f t="shared" si="51"/>
        <v>0.61671919264677977</v>
      </c>
      <c r="Y57" s="243">
        <f t="shared" si="51"/>
        <v>0.79576566055735076</v>
      </c>
      <c r="Z57" s="243">
        <f t="shared" si="51"/>
        <v>0.96411296469897867</v>
      </c>
      <c r="AA57" s="243">
        <f t="shared" si="51"/>
        <v>0.84948533031396689</v>
      </c>
      <c r="AB57" s="244"/>
      <c r="AC57" s="48">
        <f t="shared" si="47"/>
        <v>3262912.7600000002</v>
      </c>
      <c r="AD57" s="167">
        <f t="shared" si="55"/>
        <v>4094778.08</v>
      </c>
      <c r="AE57" s="168">
        <f t="shared" si="55"/>
        <v>4011527.4299999992</v>
      </c>
      <c r="AF57" s="168">
        <f t="shared" si="55"/>
        <v>4184127.05</v>
      </c>
      <c r="AG57" s="168">
        <f t="shared" ref="AG57:AH57" si="56">SUM(AG52:AG56)</f>
        <v>4280197.42</v>
      </c>
      <c r="AH57" s="168">
        <f t="shared" si="56"/>
        <v>4125095.82</v>
      </c>
      <c r="AI57" s="169"/>
      <c r="AJ57" s="48">
        <f t="shared" si="55"/>
        <v>8793786</v>
      </c>
    </row>
    <row r="58" spans="1:36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2"/>
      <c r="V58" s="245"/>
      <c r="W58" s="246"/>
      <c r="X58" s="247"/>
      <c r="Y58" s="247"/>
      <c r="Z58" s="247"/>
      <c r="AA58" s="247"/>
      <c r="AB58" s="248"/>
      <c r="AC58" s="53"/>
      <c r="AD58" s="54"/>
      <c r="AE58" s="55"/>
      <c r="AF58" s="55"/>
      <c r="AG58" s="55"/>
      <c r="AH58" s="55"/>
      <c r="AI58" s="56"/>
      <c r="AJ58" s="53"/>
    </row>
    <row r="59" spans="1:36" s="41" customFormat="1" x14ac:dyDescent="0.2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45">
        <v>31659946</v>
      </c>
      <c r="V59" s="207">
        <f t="shared" ref="V59:V64" si="57">IF(ISERROR((O59-C59)/C59)=TRUE,0,(O59-C59)/C59)</f>
        <v>0.73822200838717489</v>
      </c>
      <c r="W59" s="207">
        <f t="shared" ref="W59:W64" si="58">IF(ISERROR((P59-D59)/D59)=TRUE,0,(P59-D59)/D59)</f>
        <v>0.93728752708042384</v>
      </c>
      <c r="X59" s="207">
        <f t="shared" ref="X59:AA64" si="59">IF(ISERROR((Q59-E59)/E59)=TRUE,0,(Q59-E59)/E59)</f>
        <v>1.1644754375393342</v>
      </c>
      <c r="Y59" s="207">
        <f t="shared" si="59"/>
        <v>1.2037335345489553</v>
      </c>
      <c r="Z59" s="207">
        <f t="shared" si="59"/>
        <v>1.3532237065498733</v>
      </c>
      <c r="AA59" s="207">
        <f t="shared" si="59"/>
        <v>1.5521382010319558</v>
      </c>
      <c r="AB59" s="240"/>
      <c r="AC59" s="46">
        <f t="shared" ref="AC59" si="60">O59-C59</f>
        <v>8509650.290000001</v>
      </c>
      <c r="AD59" s="72">
        <f t="shared" ref="AD59:AD63" si="61">P59-D59</f>
        <v>11281491.83</v>
      </c>
      <c r="AE59" s="73">
        <f t="shared" ref="AE59:AH63" si="62">Q59-E59</f>
        <v>14070436.49</v>
      </c>
      <c r="AF59" s="73">
        <f t="shared" si="62"/>
        <v>15079368.82</v>
      </c>
      <c r="AG59" s="73">
        <f t="shared" si="62"/>
        <v>16919736.109999999</v>
      </c>
      <c r="AH59" s="73">
        <f t="shared" si="62"/>
        <v>19076896.619999997</v>
      </c>
      <c r="AI59" s="47"/>
      <c r="AJ59" s="71">
        <f>IF(ISERROR(GETPIVOTDATA("VALUE",'CSS WK pvt'!$J$2,"DT_FILE",AJ$8,"COMMODITY",AJ$6,"TRIM_CAT",TRIM(B59),"TRIM_LINE",A58))=TRUE,0,GETPIVOTDATA("VALUE",'CSS WK pvt'!$J$2,"DT_FILE",AJ$8,"COMMODITY",AJ$6,"TRIM_CAT",TRIM(B59),"TRIM_LINE",A58))</f>
        <v>31659946</v>
      </c>
    </row>
    <row r="60" spans="1:36" s="41" customFormat="1" x14ac:dyDescent="0.2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45">
        <v>11829326</v>
      </c>
      <c r="V60" s="207">
        <f t="shared" si="57"/>
        <v>0.33930214494531774</v>
      </c>
      <c r="W60" s="207">
        <f t="shared" si="58"/>
        <v>0.35982370548929987</v>
      </c>
      <c r="X60" s="207">
        <f t="shared" si="59"/>
        <v>0.41480480522410773</v>
      </c>
      <c r="Y60" s="207">
        <f t="shared" si="59"/>
        <v>0.40998910558904156</v>
      </c>
      <c r="Z60" s="207">
        <f t="shared" si="59"/>
        <v>0.50326685276560823</v>
      </c>
      <c r="AA60" s="207">
        <f t="shared" si="59"/>
        <v>0.51451092660541065</v>
      </c>
      <c r="AB60" s="240"/>
      <c r="AC60" s="46">
        <f t="shared" ref="AC60:AC84" si="63">O60-C60</f>
        <v>2526867.580000001</v>
      </c>
      <c r="AD60" s="72">
        <f t="shared" si="61"/>
        <v>2806375.9299999997</v>
      </c>
      <c r="AE60" s="73">
        <f t="shared" si="62"/>
        <v>3200133.4400000004</v>
      </c>
      <c r="AF60" s="73">
        <f t="shared" si="62"/>
        <v>3237666.5300000003</v>
      </c>
      <c r="AG60" s="73">
        <f t="shared" si="62"/>
        <v>3963302.6399999997</v>
      </c>
      <c r="AH60" s="73">
        <f t="shared" si="62"/>
        <v>4023152.2199999997</v>
      </c>
      <c r="AI60" s="47"/>
      <c r="AJ60" s="71">
        <f>IF(ISERROR(GETPIVOTDATA("VALUE",'CSS WK pvt'!$J$2,"DT_FILE",AJ$8,"COMMODITY",AJ$6,"TRIM_CAT",TRIM(B60),"TRIM_LINE",A58))=TRUE,0,GETPIVOTDATA("VALUE",'CSS WK pvt'!$J$2,"DT_FILE",AJ$8,"COMMODITY",AJ$6,"TRIM_CAT",TRIM(B60),"TRIM_LINE",A58))</f>
        <v>11829326</v>
      </c>
    </row>
    <row r="61" spans="1:36" s="41" customFormat="1" x14ac:dyDescent="0.2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45">
        <v>3356962</v>
      </c>
      <c r="V61" s="207">
        <f t="shared" si="57"/>
        <v>0.52583897026927939</v>
      </c>
      <c r="W61" s="207">
        <f t="shared" si="58"/>
        <v>0.98925737420107773</v>
      </c>
      <c r="X61" s="207">
        <f t="shared" si="59"/>
        <v>1.5365316040191326</v>
      </c>
      <c r="Y61" s="207">
        <f t="shared" si="59"/>
        <v>1.9675022527108543</v>
      </c>
      <c r="Z61" s="207">
        <f t="shared" si="59"/>
        <v>2.1832082377623108</v>
      </c>
      <c r="AA61" s="207">
        <f t="shared" si="59"/>
        <v>2.3676668571305366</v>
      </c>
      <c r="AB61" s="240"/>
      <c r="AC61" s="46">
        <f t="shared" si="63"/>
        <v>515304.57000000007</v>
      </c>
      <c r="AD61" s="72">
        <f t="shared" si="61"/>
        <v>1021023.21</v>
      </c>
      <c r="AE61" s="73">
        <f t="shared" si="62"/>
        <v>1635408.98</v>
      </c>
      <c r="AF61" s="73">
        <f t="shared" si="62"/>
        <v>2015725.9100000001</v>
      </c>
      <c r="AG61" s="73">
        <f t="shared" si="62"/>
        <v>2236963.06</v>
      </c>
      <c r="AH61" s="73">
        <f t="shared" si="62"/>
        <v>2363226.44</v>
      </c>
      <c r="AI61" s="47"/>
      <c r="AJ61" s="71">
        <f>IF(ISERROR(GETPIVOTDATA("VALUE",'CSS WK pvt'!$J$2,"DT_FILE",AJ$8,"COMMODITY",AJ$6,"TRIM_CAT",TRIM(B61),"TRIM_LINE",A58))=TRUE,0,GETPIVOTDATA("VALUE",'CSS WK pvt'!$J$2,"DT_FILE",AJ$8,"COMMODITY",AJ$6,"TRIM_CAT",TRIM(B61),"TRIM_LINE",A58))</f>
        <v>3356962</v>
      </c>
    </row>
    <row r="62" spans="1:36" s="41" customFormat="1" x14ac:dyDescent="0.2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45">
        <v>1937648</v>
      </c>
      <c r="V62" s="207">
        <f t="shared" si="57"/>
        <v>0.33436432663975568</v>
      </c>
      <c r="W62" s="207">
        <f t="shared" si="58"/>
        <v>1.8150960704553887</v>
      </c>
      <c r="X62" s="207">
        <f t="shared" si="59"/>
        <v>3.8250384464185809</v>
      </c>
      <c r="Y62" s="207">
        <f t="shared" si="59"/>
        <v>4.7241155632679561</v>
      </c>
      <c r="Z62" s="207">
        <f t="shared" si="59"/>
        <v>4.9147112533205863</v>
      </c>
      <c r="AA62" s="207">
        <f t="shared" si="59"/>
        <v>5.0768522222464174</v>
      </c>
      <c r="AB62" s="240"/>
      <c r="AC62" s="46">
        <f t="shared" si="63"/>
        <v>121585.95000000001</v>
      </c>
      <c r="AD62" s="72">
        <f t="shared" si="61"/>
        <v>569059.30000000005</v>
      </c>
      <c r="AE62" s="73">
        <f t="shared" si="62"/>
        <v>1184728.24</v>
      </c>
      <c r="AF62" s="73">
        <f t="shared" si="62"/>
        <v>1450156.18</v>
      </c>
      <c r="AG62" s="73">
        <f t="shared" si="62"/>
        <v>1651613.88</v>
      </c>
      <c r="AH62" s="73">
        <f t="shared" si="62"/>
        <v>1667002.45</v>
      </c>
      <c r="AI62" s="47"/>
      <c r="AJ62" s="71">
        <f>IF(ISERROR(GETPIVOTDATA("VALUE",'CSS WK pvt'!$J$2,"DT_FILE",AJ$8,"COMMODITY",AJ$6,"TRIM_CAT",TRIM(B62),"TRIM_LINE",A58))=TRUE,0,GETPIVOTDATA("VALUE",'CSS WK pvt'!$J$2,"DT_FILE",AJ$8,"COMMODITY",AJ$6,"TRIM_CAT",TRIM(B62),"TRIM_LINE",A58))</f>
        <v>1937648</v>
      </c>
    </row>
    <row r="63" spans="1:36" s="41" customFormat="1" x14ac:dyDescent="0.2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45">
        <v>865932</v>
      </c>
      <c r="V63" s="207">
        <f t="shared" si="57"/>
        <v>7.6350809251206936E-2</v>
      </c>
      <c r="W63" s="207">
        <f t="shared" si="58"/>
        <v>-7.4760803330795461E-2</v>
      </c>
      <c r="X63" s="207">
        <f t="shared" si="59"/>
        <v>0.13743808696799481</v>
      </c>
      <c r="Y63" s="207">
        <f t="shared" si="59"/>
        <v>1.1421034658073328</v>
      </c>
      <c r="Z63" s="207">
        <f t="shared" si="59"/>
        <v>0.91376700470530969</v>
      </c>
      <c r="AA63" s="207">
        <f t="shared" si="59"/>
        <v>0.72139355806556926</v>
      </c>
      <c r="AB63" s="240"/>
      <c r="AC63" s="46">
        <f t="shared" si="63"/>
        <v>12497.880000000005</v>
      </c>
      <c r="AD63" s="72">
        <f t="shared" si="61"/>
        <v>-14119.190000000002</v>
      </c>
      <c r="AE63" s="73">
        <f t="shared" si="62"/>
        <v>34771.010000000009</v>
      </c>
      <c r="AF63" s="73">
        <f t="shared" si="62"/>
        <v>214577.12</v>
      </c>
      <c r="AG63" s="73">
        <f t="shared" si="62"/>
        <v>217128.21</v>
      </c>
      <c r="AH63" s="73">
        <f t="shared" si="62"/>
        <v>227589.33000000002</v>
      </c>
      <c r="AI63" s="47"/>
      <c r="AJ63" s="71">
        <f>IF(ISERROR(GETPIVOTDATA("VALUE",'CSS WK pvt'!$J$2,"DT_FILE",AJ$8,"COMMODITY",AJ$6,"TRIM_CAT",TRIM(B63),"TRIM_LINE",A58))=TRUE,0,GETPIVOTDATA("VALUE",'CSS WK pvt'!$J$2,"DT_FILE",AJ$8,"COMMODITY",AJ$6,"TRIM_CAT",TRIM(B63),"TRIM_LINE",A58))</f>
        <v>865932</v>
      </c>
    </row>
    <row r="64" spans="1:36" s="150" customFormat="1" x14ac:dyDescent="0.25">
      <c r="A64" s="173"/>
      <c r="B64" s="42" t="s">
        <v>35</v>
      </c>
      <c r="C64" s="164">
        <f>SUM(C59:C63)</f>
        <v>20481762.68</v>
      </c>
      <c r="D64" s="165">
        <f t="shared" ref="D64:AJ64" si="64">SUM(D59:D63)</f>
        <v>21370110.920000002</v>
      </c>
      <c r="E64" s="165">
        <f t="shared" si="64"/>
        <v>21424936.84</v>
      </c>
      <c r="F64" s="165">
        <f t="shared" si="64"/>
        <v>21943480.439999998</v>
      </c>
      <c r="G64" s="165">
        <f t="shared" si="64"/>
        <v>21976728.100000001</v>
      </c>
      <c r="H64" s="165">
        <f t="shared" si="64"/>
        <v>21752055.940000001</v>
      </c>
      <c r="I64" s="165">
        <f t="shared" si="64"/>
        <v>21884024.620000001</v>
      </c>
      <c r="J64" s="165">
        <f t="shared" si="64"/>
        <v>22582466.550000001</v>
      </c>
      <c r="K64" s="165">
        <f t="shared" si="64"/>
        <v>25952652.229999997</v>
      </c>
      <c r="L64" s="165">
        <f t="shared" si="64"/>
        <v>27733824.529999997</v>
      </c>
      <c r="M64" s="165">
        <f t="shared" si="64"/>
        <v>29718739.580000002</v>
      </c>
      <c r="N64" s="166">
        <f t="shared" si="64"/>
        <v>30094696.719999999</v>
      </c>
      <c r="O64" s="164">
        <f t="shared" si="64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166">
        <v>49649814</v>
      </c>
      <c r="V64" s="241">
        <f t="shared" si="57"/>
        <v>0.57055178563371578</v>
      </c>
      <c r="W64" s="242">
        <f t="shared" si="58"/>
        <v>0.73297846410990908</v>
      </c>
      <c r="X64" s="243">
        <f t="shared" si="59"/>
        <v>0.93934830754908305</v>
      </c>
      <c r="Y64" s="243">
        <f t="shared" si="59"/>
        <v>1.0024615110692079</v>
      </c>
      <c r="Z64" s="243">
        <f t="shared" si="59"/>
        <v>1.1370547875140702</v>
      </c>
      <c r="AA64" s="243">
        <f t="shared" si="59"/>
        <v>1.2577140816234953</v>
      </c>
      <c r="AB64" s="244"/>
      <c r="AC64" s="48">
        <f t="shared" si="47"/>
        <v>11685906.270000001</v>
      </c>
      <c r="AD64" s="167">
        <f t="shared" si="64"/>
        <v>15663831.08</v>
      </c>
      <c r="AE64" s="168">
        <f t="shared" si="64"/>
        <v>20125478.16</v>
      </c>
      <c r="AF64" s="168">
        <f t="shared" si="64"/>
        <v>21997494.560000002</v>
      </c>
      <c r="AG64" s="168">
        <f t="shared" ref="AG64:AH64" si="65">SUM(AG59:AG63)</f>
        <v>24988743.899999999</v>
      </c>
      <c r="AH64" s="168">
        <f t="shared" si="65"/>
        <v>27357867.059999995</v>
      </c>
      <c r="AI64" s="169"/>
      <c r="AJ64" s="48">
        <f t="shared" si="64"/>
        <v>49649814</v>
      </c>
    </row>
    <row r="65" spans="1:36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2"/>
      <c r="V65" s="245"/>
      <c r="W65" s="246"/>
      <c r="X65" s="247"/>
      <c r="Y65" s="247"/>
      <c r="Z65" s="247"/>
      <c r="AA65" s="247"/>
      <c r="AB65" s="248"/>
      <c r="AC65" s="53"/>
      <c r="AD65" s="54"/>
      <c r="AE65" s="55"/>
      <c r="AF65" s="55"/>
      <c r="AG65" s="55"/>
      <c r="AH65" s="55"/>
      <c r="AI65" s="56"/>
      <c r="AJ65" s="53"/>
    </row>
    <row r="66" spans="1:36" s="41" customFormat="1" x14ac:dyDescent="0.2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7">
        <v>43065402</v>
      </c>
      <c r="S66" s="44">
        <v>43533141</v>
      </c>
      <c r="T66" s="44">
        <v>50050631</v>
      </c>
      <c r="U66" s="45">
        <v>52500820</v>
      </c>
      <c r="V66" s="207">
        <f t="shared" ref="V66:V71" si="66">IF(ISERROR((O66-C66)/C66)=TRUE,0,(O66-C66)/C66)</f>
        <v>0.5379368709697363</v>
      </c>
      <c r="W66" s="207">
        <f t="shared" ref="W66:W71" si="67">IF(ISERROR((P66-D66)/D66)=TRUE,0,(P66-D66)/D66)</f>
        <v>0.61377136333842353</v>
      </c>
      <c r="X66" s="207">
        <f t="shared" ref="X66:AA71" si="68">IF(ISERROR((Q66-E66)/E66)=TRUE,0,(Q66-E66)/E66)</f>
        <v>0.82620709429469608</v>
      </c>
      <c r="Y66" s="207">
        <f t="shared" si="68"/>
        <v>0.99821026341283736</v>
      </c>
      <c r="Z66" s="207">
        <f t="shared" si="68"/>
        <v>0.9555959060163336</v>
      </c>
      <c r="AA66" s="207">
        <f t="shared" si="68"/>
        <v>1.0273763321699649</v>
      </c>
      <c r="AB66" s="240"/>
      <c r="AC66" s="46">
        <f t="shared" ref="AC66" si="69">O66-C66</f>
        <v>12883028.600000005</v>
      </c>
      <c r="AD66" s="72">
        <f t="shared" ref="AD66:AD70" si="70">P66-D66</f>
        <v>15269728.030000001</v>
      </c>
      <c r="AE66" s="73">
        <f t="shared" ref="AE66:AH70" si="71">Q66-E66</f>
        <v>18936580.370000001</v>
      </c>
      <c r="AF66" s="73">
        <f t="shared" si="71"/>
        <v>21513414.809999999</v>
      </c>
      <c r="AG66" s="73">
        <f t="shared" si="71"/>
        <v>21272335.039999999</v>
      </c>
      <c r="AH66" s="73">
        <f t="shared" si="71"/>
        <v>25363240.600000001</v>
      </c>
      <c r="AI66" s="47"/>
      <c r="AJ66" s="71">
        <f>IF(ISERROR(GETPIVOTDATA("VALUE",'CSS WK pvt'!$J$2,"DT_FILE",AJ$8,"COMMODITY",AJ$6,"TRIM_CAT",TRIM(B66),"TRIM_LINE",A65))=TRUE,0,GETPIVOTDATA("VALUE",'CSS WK pvt'!$J$2,"DT_FILE",AJ$8,"COMMODITY",AJ$6,"TRIM_CAT",TRIM(B66),"TRIM_LINE",A65))</f>
        <v>52500820</v>
      </c>
    </row>
    <row r="67" spans="1:36" s="41" customFormat="1" x14ac:dyDescent="0.2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7">
        <v>13629061</v>
      </c>
      <c r="S67" s="44">
        <v>14097682</v>
      </c>
      <c r="T67" s="44">
        <v>14542027</v>
      </c>
      <c r="U67" s="45">
        <v>14762879</v>
      </c>
      <c r="V67" s="207">
        <f t="shared" si="66"/>
        <v>0.24525266105955557</v>
      </c>
      <c r="W67" s="207">
        <f t="shared" si="67"/>
        <v>0.23821976376269882</v>
      </c>
      <c r="X67" s="207">
        <f t="shared" si="68"/>
        <v>0.30872458530744612</v>
      </c>
      <c r="Y67" s="207">
        <f t="shared" si="68"/>
        <v>0.35548628599775506</v>
      </c>
      <c r="Z67" s="207">
        <f t="shared" si="68"/>
        <v>0.40815760565695386</v>
      </c>
      <c r="AA67" s="207">
        <f t="shared" si="68"/>
        <v>0.42121169369676742</v>
      </c>
      <c r="AB67" s="240"/>
      <c r="AC67" s="46">
        <f t="shared" si="63"/>
        <v>2586429.58</v>
      </c>
      <c r="AD67" s="72">
        <f t="shared" si="70"/>
        <v>2583628.33</v>
      </c>
      <c r="AE67" s="73">
        <f t="shared" si="71"/>
        <v>3181720.6300000008</v>
      </c>
      <c r="AF67" s="73">
        <f t="shared" si="71"/>
        <v>3574321.8699999992</v>
      </c>
      <c r="AG67" s="73">
        <f t="shared" si="71"/>
        <v>4086244.4000000004</v>
      </c>
      <c r="AH67" s="73">
        <f t="shared" si="71"/>
        <v>4309894.0500000007</v>
      </c>
      <c r="AI67" s="47"/>
      <c r="AJ67" s="71">
        <f>IF(ISERROR(GETPIVOTDATA("VALUE",'CSS WK pvt'!$J$2,"DT_FILE",AJ$8,"COMMODITY",AJ$6,"TRIM_CAT",TRIM(B67),"TRIM_LINE",A65))=TRUE,0,GETPIVOTDATA("VALUE",'CSS WK pvt'!$J$2,"DT_FILE",AJ$8,"COMMODITY",AJ$6,"TRIM_CAT",TRIM(B67),"TRIM_LINE",A65))</f>
        <v>14762879</v>
      </c>
    </row>
    <row r="68" spans="1:36" s="41" customFormat="1" x14ac:dyDescent="0.2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7">
        <v>5470304</v>
      </c>
      <c r="S68" s="44">
        <v>5489806</v>
      </c>
      <c r="T68" s="44">
        <v>5910450</v>
      </c>
      <c r="U68" s="45">
        <v>6214449</v>
      </c>
      <c r="V68" s="207">
        <f t="shared" si="66"/>
        <v>0.4453668236134678</v>
      </c>
      <c r="W68" s="207">
        <f t="shared" si="67"/>
        <v>0.78158365899664672</v>
      </c>
      <c r="X68" s="207">
        <f t="shared" si="68"/>
        <v>0.86354778621560213</v>
      </c>
      <c r="Y68" s="207">
        <f t="shared" si="68"/>
        <v>1.128135595116716</v>
      </c>
      <c r="Z68" s="207">
        <f t="shared" si="68"/>
        <v>0.87846028289927214</v>
      </c>
      <c r="AA68" s="207">
        <f t="shared" si="68"/>
        <v>1.0339226340077377</v>
      </c>
      <c r="AB68" s="240"/>
      <c r="AC68" s="46">
        <f t="shared" si="63"/>
        <v>1366711.4099999997</v>
      </c>
      <c r="AD68" s="72">
        <f t="shared" si="70"/>
        <v>2544573</v>
      </c>
      <c r="AE68" s="73">
        <f t="shared" si="71"/>
        <v>2632480.2799999998</v>
      </c>
      <c r="AF68" s="73">
        <f t="shared" si="71"/>
        <v>2899836.21</v>
      </c>
      <c r="AG68" s="73">
        <f t="shared" si="71"/>
        <v>2567302.9</v>
      </c>
      <c r="AH68" s="73">
        <f t="shared" si="71"/>
        <v>3004513.51</v>
      </c>
      <c r="AI68" s="47"/>
      <c r="AJ68" s="71">
        <f>IF(ISERROR(GETPIVOTDATA("VALUE",'CSS WK pvt'!$J$2,"DT_FILE",AJ$8,"COMMODITY",AJ$6,"TRIM_CAT",TRIM(B68),"TRIM_LINE",A65))=TRUE,0,GETPIVOTDATA("VALUE",'CSS WK pvt'!$J$2,"DT_FILE",AJ$8,"COMMODITY",AJ$6,"TRIM_CAT",TRIM(B68),"TRIM_LINE",A65))</f>
        <v>6214449</v>
      </c>
    </row>
    <row r="69" spans="1:36" s="41" customFormat="1" x14ac:dyDescent="0.2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7">
        <v>4735335</v>
      </c>
      <c r="S69" s="44">
        <v>4737768</v>
      </c>
      <c r="T69" s="44">
        <v>4837574</v>
      </c>
      <c r="U69" s="45">
        <v>4746365</v>
      </c>
      <c r="V69" s="207">
        <f t="shared" si="66"/>
        <v>0.30056126924335885</v>
      </c>
      <c r="W69" s="207">
        <f t="shared" si="67"/>
        <v>0.86956964354625321</v>
      </c>
      <c r="X69" s="207">
        <f t="shared" si="68"/>
        <v>1.1233556080909137</v>
      </c>
      <c r="Y69" s="207">
        <f t="shared" si="68"/>
        <v>1.3738099587802901</v>
      </c>
      <c r="Z69" s="207">
        <f t="shared" si="68"/>
        <v>0.79538105035525741</v>
      </c>
      <c r="AA69" s="207">
        <f t="shared" si="68"/>
        <v>1.119171377284417</v>
      </c>
      <c r="AB69" s="240"/>
      <c r="AC69" s="46">
        <f t="shared" si="63"/>
        <v>820791.43000000017</v>
      </c>
      <c r="AD69" s="72">
        <f t="shared" si="70"/>
        <v>2604483.37</v>
      </c>
      <c r="AE69" s="73">
        <f t="shared" si="71"/>
        <v>2632599.2799999998</v>
      </c>
      <c r="AF69" s="73">
        <f t="shared" si="71"/>
        <v>2740510.19</v>
      </c>
      <c r="AG69" s="73">
        <f t="shared" si="71"/>
        <v>2098903.12</v>
      </c>
      <c r="AH69" s="73">
        <f t="shared" si="71"/>
        <v>2554807.23</v>
      </c>
      <c r="AI69" s="47"/>
      <c r="AJ69" s="71">
        <f>IF(ISERROR(GETPIVOTDATA("VALUE",'CSS WK pvt'!$J$2,"DT_FILE",AJ$8,"COMMODITY",AJ$6,"TRIM_CAT",TRIM(B69),"TRIM_LINE",A65))=TRUE,0,GETPIVOTDATA("VALUE",'CSS WK pvt'!$J$2,"DT_FILE",AJ$8,"COMMODITY",AJ$6,"TRIM_CAT",TRIM(B69),"TRIM_LINE",A65))</f>
        <v>4746365</v>
      </c>
    </row>
    <row r="70" spans="1:36" s="41" customFormat="1" x14ac:dyDescent="0.2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7">
        <v>2764449</v>
      </c>
      <c r="S70" s="44">
        <v>3789569</v>
      </c>
      <c r="T70" s="44">
        <v>3944690</v>
      </c>
      <c r="U70" s="45">
        <v>4053043</v>
      </c>
      <c r="V70" s="207">
        <f t="shared" si="66"/>
        <v>0.30684494920440075</v>
      </c>
      <c r="W70" s="207">
        <f t="shared" si="67"/>
        <v>0.12318838369085816</v>
      </c>
      <c r="X70" s="207">
        <f t="shared" si="68"/>
        <v>0.39802744203488644</v>
      </c>
      <c r="Y70" s="207">
        <f t="shared" si="68"/>
        <v>0.70418729162273463</v>
      </c>
      <c r="Z70" s="207">
        <f t="shared" si="68"/>
        <v>0.72052719970720636</v>
      </c>
      <c r="AA70" s="207">
        <f t="shared" si="68"/>
        <v>1.6960904122579905</v>
      </c>
      <c r="AB70" s="240"/>
      <c r="AC70" s="46">
        <f t="shared" si="63"/>
        <v>703578.5</v>
      </c>
      <c r="AD70" s="72">
        <f t="shared" si="70"/>
        <v>323047</v>
      </c>
      <c r="AE70" s="73">
        <f t="shared" si="71"/>
        <v>766111.2</v>
      </c>
      <c r="AF70" s="73">
        <f t="shared" si="71"/>
        <v>1142298.07</v>
      </c>
      <c r="AG70" s="73">
        <f t="shared" si="71"/>
        <v>1587006.3199999998</v>
      </c>
      <c r="AH70" s="73">
        <f t="shared" si="71"/>
        <v>2481575.12</v>
      </c>
      <c r="AI70" s="47"/>
      <c r="AJ70" s="71">
        <f>IF(ISERROR(GETPIVOTDATA("VALUE",'CSS WK pvt'!$J$2,"DT_FILE",AJ$8,"COMMODITY",AJ$6,"TRIM_CAT",TRIM(B70),"TRIM_LINE",A65))=TRUE,0,GETPIVOTDATA("VALUE",'CSS WK pvt'!$J$2,"DT_FILE",AJ$8,"COMMODITY",AJ$6,"TRIM_CAT",TRIM(B70),"TRIM_LINE",A65))</f>
        <v>4053043</v>
      </c>
    </row>
    <row r="71" spans="1:36" s="150" customFormat="1" ht="15.75" thickBot="1" x14ac:dyDescent="0.3">
      <c r="A71" s="173"/>
      <c r="B71" s="57" t="s">
        <v>35</v>
      </c>
      <c r="C71" s="144">
        <f t="shared" ref="C71:O71" si="72">SUM(C66:C70)</f>
        <v>42587478.610000007</v>
      </c>
      <c r="D71" s="145">
        <f t="shared" si="72"/>
        <v>44597280.270000003</v>
      </c>
      <c r="E71" s="145">
        <f t="shared" si="72"/>
        <v>40542643.239999995</v>
      </c>
      <c r="F71" s="145">
        <f t="shared" si="72"/>
        <v>37794169.850000001</v>
      </c>
      <c r="G71" s="145">
        <f t="shared" si="72"/>
        <v>40036174.220000006</v>
      </c>
      <c r="H71" s="145">
        <f t="shared" si="72"/>
        <v>41571341.490000002</v>
      </c>
      <c r="I71" s="145">
        <f t="shared" si="72"/>
        <v>46421440.790000007</v>
      </c>
      <c r="J71" s="145">
        <f t="shared" si="72"/>
        <v>44880108.690000005</v>
      </c>
      <c r="K71" s="145">
        <f t="shared" si="72"/>
        <v>47837157.579999998</v>
      </c>
      <c r="L71" s="145">
        <f t="shared" si="72"/>
        <v>48958381.969999999</v>
      </c>
      <c r="M71" s="145">
        <f t="shared" si="72"/>
        <v>51936610.730000004</v>
      </c>
      <c r="N71" s="146">
        <f t="shared" si="72"/>
        <v>55323642.130000003</v>
      </c>
      <c r="O71" s="144">
        <f t="shared" si="72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146">
        <v>82277556</v>
      </c>
      <c r="V71" s="208">
        <f t="shared" si="66"/>
        <v>0.4311253006579438</v>
      </c>
      <c r="W71" s="212">
        <f t="shared" si="67"/>
        <v>0.52302426490547049</v>
      </c>
      <c r="X71" s="213">
        <f t="shared" si="68"/>
        <v>0.69431811816915001</v>
      </c>
      <c r="Y71" s="213">
        <f t="shared" si="68"/>
        <v>0.84326183843934854</v>
      </c>
      <c r="Z71" s="213">
        <f t="shared" si="68"/>
        <v>0.78958073282157848</v>
      </c>
      <c r="AA71" s="213">
        <f t="shared" si="68"/>
        <v>0.90721225628651214</v>
      </c>
      <c r="AB71" s="214"/>
      <c r="AC71" s="39">
        <f t="shared" ref="AC71:AJ71" si="73">SUM(AC66:AC70)</f>
        <v>18360539.520000003</v>
      </c>
      <c r="AD71" s="147">
        <f t="shared" si="73"/>
        <v>23325459.73</v>
      </c>
      <c r="AE71" s="148">
        <f t="shared" si="73"/>
        <v>28149491.760000002</v>
      </c>
      <c r="AF71" s="148">
        <f t="shared" si="73"/>
        <v>31870381.150000002</v>
      </c>
      <c r="AG71" s="148">
        <f t="shared" ref="AG71:AH71" si="74">SUM(AG66:AG70)</f>
        <v>31611791.779999997</v>
      </c>
      <c r="AH71" s="148">
        <f t="shared" si="74"/>
        <v>37714030.509999998</v>
      </c>
      <c r="AI71" s="149"/>
      <c r="AJ71" s="39">
        <f t="shared" si="73"/>
        <v>82277556</v>
      </c>
    </row>
    <row r="72" spans="1:36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7"/>
      <c r="V72" s="233"/>
      <c r="W72" s="234"/>
      <c r="X72" s="235"/>
      <c r="Y72" s="235"/>
      <c r="Z72" s="235"/>
      <c r="AA72" s="235"/>
      <c r="AB72" s="236"/>
      <c r="AC72" s="88"/>
      <c r="AD72" s="89"/>
      <c r="AE72" s="90"/>
      <c r="AF72" s="90"/>
      <c r="AG72" s="90"/>
      <c r="AH72" s="90"/>
      <c r="AI72" s="91"/>
      <c r="AJ72" s="88"/>
    </row>
    <row r="73" spans="1:36" s="66" customFormat="1" x14ac:dyDescent="0.2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5">
        <v>205593448</v>
      </c>
      <c r="Q73" s="265">
        <v>201016204</v>
      </c>
      <c r="R73" s="265">
        <v>210448899</v>
      </c>
      <c r="S73" s="265">
        <v>316255729</v>
      </c>
      <c r="T73" s="224" t="s">
        <v>146</v>
      </c>
      <c r="U73" s="94" t="s">
        <v>146</v>
      </c>
      <c r="V73" s="237">
        <f>IF(ISERROR((O73-C73)/C73)=TRUE,0,(O73-C73)/C73)</f>
        <v>-7.6922993256313216E-2</v>
      </c>
      <c r="W73" s="238">
        <f t="shared" ref="W73:AA78" si="75">IF(ISERROR((P73-D73)/D73)=TRUE,0,(P73-D73)/D73)</f>
        <v>0.11885167939683092</v>
      </c>
      <c r="X73" s="238">
        <f t="shared" si="75"/>
        <v>8.2104195703816649E-2</v>
      </c>
      <c r="Y73" s="238">
        <f t="shared" si="75"/>
        <v>9.7313028457143846E-2</v>
      </c>
      <c r="Z73" s="238">
        <f t="shared" si="75"/>
        <v>0.16896724555451104</v>
      </c>
      <c r="AA73" s="238">
        <f t="shared" si="75"/>
        <v>0</v>
      </c>
      <c r="AB73" s="240"/>
      <c r="AC73" s="95">
        <f t="shared" ref="AC73:AH77" si="76">O73-C73</f>
        <v>-16902765</v>
      </c>
      <c r="AD73" s="116">
        <f t="shared" si="76"/>
        <v>21839469</v>
      </c>
      <c r="AE73" s="116">
        <f t="shared" si="76"/>
        <v>15252019</v>
      </c>
      <c r="AF73" s="116">
        <f t="shared" si="76"/>
        <v>18663243</v>
      </c>
      <c r="AG73" s="116">
        <f t="shared" si="76"/>
        <v>45712880</v>
      </c>
      <c r="AH73" s="116" t="e">
        <f t="shared" si="76"/>
        <v>#VALUE!</v>
      </c>
      <c r="AI73" s="96"/>
      <c r="AJ73" s="182" t="s">
        <v>146</v>
      </c>
    </row>
    <row r="74" spans="1:36" s="66" customFormat="1" x14ac:dyDescent="0.2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5">
        <v>16772046</v>
      </c>
      <c r="Q74" s="265">
        <v>16426723</v>
      </c>
      <c r="R74" s="265">
        <v>16372521</v>
      </c>
      <c r="S74" s="265">
        <v>23097518</v>
      </c>
      <c r="T74" s="224" t="s">
        <v>146</v>
      </c>
      <c r="U74" s="94" t="s">
        <v>146</v>
      </c>
      <c r="V74" s="237">
        <f t="shared" ref="V74:V78" si="77">IF(ISERROR((O74-C74)/C74)=TRUE,0,(O74-C74)/C74)</f>
        <v>-9.9316025966498078E-2</v>
      </c>
      <c r="W74" s="238">
        <f t="shared" si="75"/>
        <v>7.1704447574038904E-2</v>
      </c>
      <c r="X74" s="238">
        <f t="shared" si="75"/>
        <v>6.6593377581656288E-2</v>
      </c>
      <c r="Y74" s="238">
        <f t="shared" si="75"/>
        <v>7.3774457481438918E-2</v>
      </c>
      <c r="Z74" s="238">
        <f t="shared" si="75"/>
        <v>0.14279128216802192</v>
      </c>
      <c r="AA74" s="238">
        <f t="shared" si="75"/>
        <v>0</v>
      </c>
      <c r="AB74" s="240"/>
      <c r="AC74" s="95">
        <f t="shared" si="63"/>
        <v>-1823041</v>
      </c>
      <c r="AD74" s="116">
        <f t="shared" si="76"/>
        <v>1122166</v>
      </c>
      <c r="AE74" s="116">
        <f t="shared" si="76"/>
        <v>1025612</v>
      </c>
      <c r="AF74" s="116">
        <f t="shared" si="76"/>
        <v>1124886</v>
      </c>
      <c r="AG74" s="116">
        <f t="shared" si="76"/>
        <v>2886025</v>
      </c>
      <c r="AH74" s="116" t="e">
        <f t="shared" si="76"/>
        <v>#VALUE!</v>
      </c>
      <c r="AI74" s="96"/>
      <c r="AJ74" s="182" t="s">
        <v>146</v>
      </c>
    </row>
    <row r="75" spans="1:36" s="66" customFormat="1" x14ac:dyDescent="0.2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5">
        <v>50309117</v>
      </c>
      <c r="Q75" s="265">
        <v>47525067</v>
      </c>
      <c r="R75" s="265">
        <v>48592143</v>
      </c>
      <c r="S75" s="265">
        <v>59189208</v>
      </c>
      <c r="T75" s="224" t="s">
        <v>146</v>
      </c>
      <c r="U75" s="94" t="s">
        <v>146</v>
      </c>
      <c r="V75" s="237">
        <f t="shared" si="77"/>
        <v>-8.6066438749303371E-3</v>
      </c>
      <c r="W75" s="238">
        <f t="shared" si="75"/>
        <v>-4.6712729825895916E-2</v>
      </c>
      <c r="X75" s="238">
        <f t="shared" si="75"/>
        <v>-5.3485454984767762E-2</v>
      </c>
      <c r="Y75" s="238">
        <f t="shared" si="75"/>
        <v>-8.0715572434110136E-2</v>
      </c>
      <c r="Z75" s="238">
        <f t="shared" si="75"/>
        <v>1.0448715567462208E-2</v>
      </c>
      <c r="AA75" s="238">
        <f t="shared" si="75"/>
        <v>0</v>
      </c>
      <c r="AB75" s="240"/>
      <c r="AC75" s="95">
        <f t="shared" si="63"/>
        <v>-483111</v>
      </c>
      <c r="AD75" s="116">
        <f t="shared" si="76"/>
        <v>-2465234</v>
      </c>
      <c r="AE75" s="116">
        <f t="shared" si="76"/>
        <v>-2685537</v>
      </c>
      <c r="AF75" s="116">
        <f t="shared" si="76"/>
        <v>-4266517</v>
      </c>
      <c r="AG75" s="116">
        <f t="shared" si="76"/>
        <v>612056</v>
      </c>
      <c r="AH75" s="116" t="e">
        <f t="shared" si="76"/>
        <v>#VALUE!</v>
      </c>
      <c r="AI75" s="96"/>
      <c r="AJ75" s="182" t="s">
        <v>146</v>
      </c>
    </row>
    <row r="76" spans="1:36" s="66" customFormat="1" x14ac:dyDescent="0.2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5">
        <v>90268378</v>
      </c>
      <c r="Q76" s="265">
        <v>80854270</v>
      </c>
      <c r="R76" s="265">
        <v>87178918</v>
      </c>
      <c r="S76" s="265">
        <v>107114514</v>
      </c>
      <c r="T76" s="224" t="s">
        <v>146</v>
      </c>
      <c r="U76" s="94" t="s">
        <v>146</v>
      </c>
      <c r="V76" s="237">
        <f t="shared" si="77"/>
        <v>-3.2529152324682613E-2</v>
      </c>
      <c r="W76" s="238">
        <f t="shared" si="75"/>
        <v>-4.6475968222181703E-2</v>
      </c>
      <c r="X76" s="238">
        <f t="shared" si="75"/>
        <v>-0.18154462685548256</v>
      </c>
      <c r="Y76" s="238">
        <f t="shared" si="75"/>
        <v>-0.12154864492309676</v>
      </c>
      <c r="Z76" s="238">
        <f t="shared" si="75"/>
        <v>-6.926740389874067E-2</v>
      </c>
      <c r="AA76" s="238">
        <f t="shared" si="75"/>
        <v>0</v>
      </c>
      <c r="AB76" s="240"/>
      <c r="AC76" s="95">
        <f t="shared" si="63"/>
        <v>-3291127</v>
      </c>
      <c r="AD76" s="116">
        <f t="shared" si="76"/>
        <v>-4399795</v>
      </c>
      <c r="AE76" s="116">
        <f t="shared" si="76"/>
        <v>-17934586</v>
      </c>
      <c r="AF76" s="116">
        <f t="shared" si="76"/>
        <v>-12062682</v>
      </c>
      <c r="AG76" s="116">
        <f t="shared" si="76"/>
        <v>-7971725</v>
      </c>
      <c r="AH76" s="116" t="e">
        <f t="shared" si="76"/>
        <v>#VALUE!</v>
      </c>
      <c r="AI76" s="96"/>
      <c r="AJ76" s="182" t="s">
        <v>146</v>
      </c>
    </row>
    <row r="77" spans="1:36" s="66" customFormat="1" x14ac:dyDescent="0.2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5">
        <v>194538447</v>
      </c>
      <c r="Q77" s="265">
        <v>183548784</v>
      </c>
      <c r="R77" s="265">
        <v>184674869</v>
      </c>
      <c r="S77" s="265">
        <v>196177855</v>
      </c>
      <c r="T77" s="224" t="s">
        <v>146</v>
      </c>
      <c r="U77" s="94" t="s">
        <v>146</v>
      </c>
      <c r="V77" s="237">
        <f t="shared" si="77"/>
        <v>4.3135736755225688E-2</v>
      </c>
      <c r="W77" s="238">
        <f t="shared" si="75"/>
        <v>-3.5334041411931756E-2</v>
      </c>
      <c r="X77" s="238">
        <f t="shared" si="75"/>
        <v>2.2080868420452118E-2</v>
      </c>
      <c r="Y77" s="238">
        <f t="shared" si="75"/>
        <v>-4.5212475017063708E-3</v>
      </c>
      <c r="Z77" s="238">
        <f t="shared" si="75"/>
        <v>-8.1465697118715361E-2</v>
      </c>
      <c r="AA77" s="238">
        <f t="shared" si="75"/>
        <v>0</v>
      </c>
      <c r="AB77" s="240"/>
      <c r="AC77" s="95">
        <f t="shared" si="63"/>
        <v>8306189</v>
      </c>
      <c r="AD77" s="116">
        <f t="shared" si="76"/>
        <v>-7125606</v>
      </c>
      <c r="AE77" s="116">
        <f t="shared" si="76"/>
        <v>3965358</v>
      </c>
      <c r="AF77" s="116">
        <f t="shared" si="76"/>
        <v>-838753</v>
      </c>
      <c r="AG77" s="116">
        <f t="shared" si="76"/>
        <v>-17399204</v>
      </c>
      <c r="AH77" s="116" t="e">
        <f t="shared" si="76"/>
        <v>#VALUE!</v>
      </c>
      <c r="AI77" s="96"/>
      <c r="AJ77" s="182" t="s">
        <v>146</v>
      </c>
    </row>
    <row r="78" spans="1:36" s="83" customFormat="1" x14ac:dyDescent="0.25">
      <c r="A78" s="173"/>
      <c r="B78" s="67" t="s">
        <v>35</v>
      </c>
      <c r="C78" s="158">
        <f>SUM(C73:C77)</f>
        <v>587958510</v>
      </c>
      <c r="D78" s="159">
        <f t="shared" ref="D78:S78" si="78">SUM(D73:D77)</f>
        <v>548510436</v>
      </c>
      <c r="E78" s="159">
        <f t="shared" si="78"/>
        <v>529748182</v>
      </c>
      <c r="F78" s="159">
        <f t="shared" si="78"/>
        <v>544647173</v>
      </c>
      <c r="G78" s="159">
        <f t="shared" si="78"/>
        <v>677994792</v>
      </c>
      <c r="H78" s="159">
        <f t="shared" si="78"/>
        <v>802452583</v>
      </c>
      <c r="I78" s="159">
        <f t="shared" si="78"/>
        <v>661936350</v>
      </c>
      <c r="J78" s="159">
        <f t="shared" si="78"/>
        <v>532347959</v>
      </c>
      <c r="K78" s="159">
        <f t="shared" si="78"/>
        <v>513807630</v>
      </c>
      <c r="L78" s="159">
        <f t="shared" si="78"/>
        <v>578498812</v>
      </c>
      <c r="M78" s="159">
        <f t="shared" si="78"/>
        <v>545984056</v>
      </c>
      <c r="N78" s="160">
        <f t="shared" si="78"/>
        <v>582750488</v>
      </c>
      <c r="O78" s="158">
        <f t="shared" si="78"/>
        <v>573764655</v>
      </c>
      <c r="P78" s="264">
        <f t="shared" si="78"/>
        <v>557481436</v>
      </c>
      <c r="Q78" s="264">
        <f t="shared" si="78"/>
        <v>529371048</v>
      </c>
      <c r="R78" s="264">
        <f t="shared" si="78"/>
        <v>547267350</v>
      </c>
      <c r="S78" s="264">
        <f t="shared" si="78"/>
        <v>701834824</v>
      </c>
      <c r="T78" s="225" t="s">
        <v>146</v>
      </c>
      <c r="U78" s="160" t="s">
        <v>146</v>
      </c>
      <c r="V78" s="241">
        <f t="shared" si="77"/>
        <v>-2.4140912596026545E-2</v>
      </c>
      <c r="W78" s="242">
        <f t="shared" si="75"/>
        <v>1.6355203859785814E-2</v>
      </c>
      <c r="X78" s="242">
        <f t="shared" si="75"/>
        <v>-7.1191183436661613E-4</v>
      </c>
      <c r="Y78" s="242">
        <f t="shared" si="75"/>
        <v>4.8107786653287191E-3</v>
      </c>
      <c r="Z78" s="242">
        <f t="shared" si="75"/>
        <v>3.5162559183787946E-2</v>
      </c>
      <c r="AA78" s="242">
        <f t="shared" si="75"/>
        <v>0</v>
      </c>
      <c r="AB78" s="244"/>
      <c r="AC78" s="97">
        <f t="shared" ref="AC78:AD85" si="79">SUM(AC73:AC77)</f>
        <v>-14193855</v>
      </c>
      <c r="AD78" s="155">
        <f t="shared" si="79"/>
        <v>8971000</v>
      </c>
      <c r="AE78" s="155">
        <f t="shared" ref="AE78" si="80">SUM(AE73:AE77)</f>
        <v>-377134</v>
      </c>
      <c r="AF78" s="155">
        <f t="shared" ref="AF78:AG78" si="81">SUM(AF73:AF77)</f>
        <v>2620177</v>
      </c>
      <c r="AG78" s="155">
        <f t="shared" si="81"/>
        <v>23840032</v>
      </c>
      <c r="AH78" s="155" t="e">
        <f t="shared" ref="AH78" si="82">SUM(AH73:AH77)</f>
        <v>#VALUE!</v>
      </c>
      <c r="AI78" s="163"/>
      <c r="AJ78" s="225" t="s">
        <v>146</v>
      </c>
    </row>
    <row r="79" spans="1:36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2"/>
      <c r="V79" s="245"/>
      <c r="W79" s="246"/>
      <c r="X79" s="247"/>
      <c r="Y79" s="247"/>
      <c r="Z79" s="247"/>
      <c r="AA79" s="247"/>
      <c r="AB79" s="248"/>
      <c r="AC79" s="53"/>
      <c r="AD79" s="54"/>
      <c r="AE79" s="55"/>
      <c r="AF79" s="55"/>
      <c r="AG79" s="55"/>
      <c r="AH79" s="55"/>
      <c r="AI79" s="56"/>
      <c r="AJ79" s="53"/>
    </row>
    <row r="80" spans="1:36" s="41" customFormat="1" x14ac:dyDescent="0.25">
      <c r="A80" s="172"/>
      <c r="B80" s="42" t="s">
        <v>30</v>
      </c>
      <c r="C80" s="113">
        <f>C94-C87</f>
        <v>44374447.270000003</v>
      </c>
      <c r="D80" s="114">
        <f t="shared" ref="D80:O80" si="83">D94-D87</f>
        <v>38072945.619999997</v>
      </c>
      <c r="E80" s="114">
        <f t="shared" si="83"/>
        <v>38244451.659999996</v>
      </c>
      <c r="F80" s="114">
        <f t="shared" si="83"/>
        <v>37884922.210000001</v>
      </c>
      <c r="G80" s="114">
        <f t="shared" si="83"/>
        <v>56242792.869999997</v>
      </c>
      <c r="H80" s="114">
        <f t="shared" si="83"/>
        <v>64381175</v>
      </c>
      <c r="I80" s="114">
        <f t="shared" si="83"/>
        <v>51366367.039999999</v>
      </c>
      <c r="J80" s="114">
        <f t="shared" si="83"/>
        <v>45547435.009999998</v>
      </c>
      <c r="K80" s="114">
        <f t="shared" si="83"/>
        <v>37510374.170000002</v>
      </c>
      <c r="L80" s="114">
        <f t="shared" si="83"/>
        <v>50633626.469999999</v>
      </c>
      <c r="M80" s="114">
        <f t="shared" si="83"/>
        <v>60967495.890000001</v>
      </c>
      <c r="N80" s="115">
        <f t="shared" si="83"/>
        <v>45116266.100000001</v>
      </c>
      <c r="O80" s="113">
        <f t="shared" si="83"/>
        <v>47948182.57</v>
      </c>
      <c r="P80" s="182">
        <f t="shared" ref="P80:S80" si="84">P94-P87</f>
        <v>46054789.100000001</v>
      </c>
      <c r="Q80" s="226">
        <f t="shared" si="84"/>
        <v>45133090.229999997</v>
      </c>
      <c r="R80" s="267">
        <f t="shared" si="84"/>
        <v>44170173.530000001</v>
      </c>
      <c r="S80" s="114">
        <f t="shared" si="84"/>
        <v>73102241.129999995</v>
      </c>
      <c r="T80" s="114">
        <v>75689956</v>
      </c>
      <c r="U80" s="115">
        <v>15378670</v>
      </c>
      <c r="V80" s="237">
        <f>IF(ISERROR((O80-C80)/C80)=TRUE,0,(O80-C80)/C80)</f>
        <v>8.0535883145885931E-2</v>
      </c>
      <c r="W80" s="238">
        <f t="shared" ref="W80:W85" si="85">IF(ISERROR((P80-D80)/D80)=TRUE,0,(P80-D80)/D80)</f>
        <v>0.20964607150876929</v>
      </c>
      <c r="X80" s="239">
        <f t="shared" ref="X80:AA85" si="86">IF(ISERROR((Q80-E80)/E80)=TRUE,0,(Q80-E80)/E80)</f>
        <v>0.18012125343673971</v>
      </c>
      <c r="Y80" s="239">
        <f t="shared" si="86"/>
        <v>0.16590376733942355</v>
      </c>
      <c r="Z80" s="239">
        <f t="shared" si="86"/>
        <v>0.29976193214602714</v>
      </c>
      <c r="AA80" s="239">
        <f t="shared" si="86"/>
        <v>0.17565353536961698</v>
      </c>
      <c r="AB80" s="206"/>
      <c r="AC80" s="38">
        <f t="shared" ref="AC80" si="87">O80-C80</f>
        <v>3573735.299999997</v>
      </c>
      <c r="AD80" s="116">
        <f t="shared" ref="AD80:AD84" si="88">P80-D80</f>
        <v>7981843.4800000042</v>
      </c>
      <c r="AE80" s="117">
        <f t="shared" ref="AE80:AH84" si="89">Q80-E80</f>
        <v>6888638.5700000003</v>
      </c>
      <c r="AF80" s="117">
        <f t="shared" si="89"/>
        <v>6285251.3200000003</v>
      </c>
      <c r="AG80" s="117">
        <f t="shared" si="89"/>
        <v>16859448.259999998</v>
      </c>
      <c r="AH80" s="117">
        <f t="shared" si="89"/>
        <v>11308781</v>
      </c>
      <c r="AI80" s="118"/>
      <c r="AJ80" s="182">
        <f>AJ94</f>
        <v>15378670</v>
      </c>
    </row>
    <row r="81" spans="1:36" s="41" customFormat="1" x14ac:dyDescent="0.25">
      <c r="A81" s="172"/>
      <c r="B81" s="42" t="s">
        <v>31</v>
      </c>
      <c r="C81" s="113">
        <f t="shared" ref="C81:S81" si="90">C95-C88</f>
        <v>3187133.96</v>
      </c>
      <c r="D81" s="114">
        <f t="shared" si="90"/>
        <v>2762205.04</v>
      </c>
      <c r="E81" s="114">
        <f t="shared" si="90"/>
        <v>2625358.66</v>
      </c>
      <c r="F81" s="114">
        <f t="shared" si="90"/>
        <v>2541588</v>
      </c>
      <c r="G81" s="114">
        <f t="shared" si="90"/>
        <v>3401152.47</v>
      </c>
      <c r="H81" s="114">
        <f t="shared" si="90"/>
        <v>3867695.86</v>
      </c>
      <c r="I81" s="114">
        <f t="shared" si="90"/>
        <v>3181668.23</v>
      </c>
      <c r="J81" s="114">
        <f t="shared" si="90"/>
        <v>3012556.78</v>
      </c>
      <c r="K81" s="114">
        <f t="shared" si="90"/>
        <v>2819368.86</v>
      </c>
      <c r="L81" s="114">
        <f t="shared" si="90"/>
        <v>3579086.74</v>
      </c>
      <c r="M81" s="114">
        <f t="shared" si="90"/>
        <v>3927040.33</v>
      </c>
      <c r="N81" s="115">
        <f t="shared" si="90"/>
        <v>3060084.6</v>
      </c>
      <c r="O81" s="113">
        <f t="shared" si="90"/>
        <v>2983590.79</v>
      </c>
      <c r="P81" s="182">
        <f t="shared" si="90"/>
        <v>2834116.53</v>
      </c>
      <c r="Q81" s="226">
        <f t="shared" si="90"/>
        <v>2685953.45</v>
      </c>
      <c r="R81" s="267">
        <f t="shared" si="90"/>
        <v>2702589.92</v>
      </c>
      <c r="S81" s="114">
        <f t="shared" si="90"/>
        <v>3896457.52</v>
      </c>
      <c r="T81" s="114">
        <v>4071708</v>
      </c>
      <c r="U81" s="115">
        <v>764393</v>
      </c>
      <c r="V81" s="237">
        <f t="shared" ref="V81:V85" si="91">IF(ISERROR((O81-C81)/C81)=TRUE,0,(O81-C81)/C81)</f>
        <v>-6.3864014677312134E-2</v>
      </c>
      <c r="W81" s="238">
        <f t="shared" si="85"/>
        <v>2.6034088331110913E-2</v>
      </c>
      <c r="X81" s="239">
        <f t="shared" si="86"/>
        <v>2.3080575969761034E-2</v>
      </c>
      <c r="Y81" s="239">
        <f t="shared" si="86"/>
        <v>6.3346978345821564E-2</v>
      </c>
      <c r="Z81" s="239">
        <f t="shared" si="86"/>
        <v>0.14562859335735684</v>
      </c>
      <c r="AA81" s="239">
        <f t="shared" si="86"/>
        <v>5.2747720447698321E-2</v>
      </c>
      <c r="AB81" s="206"/>
      <c r="AC81" s="38">
        <f t="shared" si="63"/>
        <v>-203543.16999999993</v>
      </c>
      <c r="AD81" s="116">
        <f t="shared" si="88"/>
        <v>71911.489999999758</v>
      </c>
      <c r="AE81" s="117">
        <f t="shared" si="89"/>
        <v>60594.790000000037</v>
      </c>
      <c r="AF81" s="117">
        <f t="shared" si="89"/>
        <v>161001.91999999993</v>
      </c>
      <c r="AG81" s="117">
        <f t="shared" si="89"/>
        <v>495305.04999999981</v>
      </c>
      <c r="AH81" s="117">
        <f t="shared" si="89"/>
        <v>204012.14000000013</v>
      </c>
      <c r="AI81" s="118"/>
      <c r="AJ81" s="182">
        <f t="shared" ref="AJ81:AJ85" si="92">AJ95</f>
        <v>764393</v>
      </c>
    </row>
    <row r="82" spans="1:36" s="41" customFormat="1" x14ac:dyDescent="0.25">
      <c r="A82" s="172"/>
      <c r="B82" s="42" t="s">
        <v>32</v>
      </c>
      <c r="C82" s="113">
        <f t="shared" ref="C82:S82" si="93">C96-C89</f>
        <v>10605548.630000001</v>
      </c>
      <c r="D82" s="114">
        <f t="shared" si="93"/>
        <v>9376827.6500000004</v>
      </c>
      <c r="E82" s="114">
        <f t="shared" si="93"/>
        <v>8898496.5800000001</v>
      </c>
      <c r="F82" s="114">
        <f t="shared" si="93"/>
        <v>8692860.4700000007</v>
      </c>
      <c r="G82" s="114">
        <f t="shared" si="93"/>
        <v>10834756.16</v>
      </c>
      <c r="H82" s="114">
        <f t="shared" si="93"/>
        <v>11716207.470000001</v>
      </c>
      <c r="I82" s="114">
        <f t="shared" si="93"/>
        <v>10466145.82</v>
      </c>
      <c r="J82" s="114">
        <f t="shared" si="93"/>
        <v>9951257.9900000002</v>
      </c>
      <c r="K82" s="114">
        <f t="shared" si="93"/>
        <v>8285225.3700000001</v>
      </c>
      <c r="L82" s="114">
        <f t="shared" si="93"/>
        <v>10537433.369999999</v>
      </c>
      <c r="M82" s="114">
        <f t="shared" si="93"/>
        <v>12399888.699999999</v>
      </c>
      <c r="N82" s="115">
        <f t="shared" si="93"/>
        <v>10285812.73</v>
      </c>
      <c r="O82" s="113">
        <f t="shared" si="93"/>
        <v>10603918.41</v>
      </c>
      <c r="P82" s="182">
        <f t="shared" si="93"/>
        <v>9293257.5700000003</v>
      </c>
      <c r="Q82" s="226">
        <f t="shared" si="93"/>
        <v>8208391.1699999999</v>
      </c>
      <c r="R82" s="267">
        <f t="shared" si="93"/>
        <v>8286830.6299999999</v>
      </c>
      <c r="S82" s="114">
        <f t="shared" si="93"/>
        <v>11456691.17</v>
      </c>
      <c r="T82" s="114">
        <v>12036959</v>
      </c>
      <c r="U82" s="115">
        <v>2696329</v>
      </c>
      <c r="V82" s="237">
        <f t="shared" si="91"/>
        <v>-1.5371387722359353E-4</v>
      </c>
      <c r="W82" s="238">
        <f t="shared" si="85"/>
        <v>-8.9124043993706204E-3</v>
      </c>
      <c r="X82" s="239">
        <f t="shared" si="86"/>
        <v>-7.755303424525227E-2</v>
      </c>
      <c r="Y82" s="239">
        <f t="shared" si="86"/>
        <v>-4.6708427151367901E-2</v>
      </c>
      <c r="Z82" s="239">
        <f t="shared" si="86"/>
        <v>5.7401846503576485E-2</v>
      </c>
      <c r="AA82" s="239">
        <f t="shared" si="86"/>
        <v>2.7376736953600506E-2</v>
      </c>
      <c r="AB82" s="206"/>
      <c r="AC82" s="38">
        <f t="shared" si="63"/>
        <v>-1630.2200000006706</v>
      </c>
      <c r="AD82" s="116">
        <f t="shared" si="88"/>
        <v>-83570.080000000075</v>
      </c>
      <c r="AE82" s="117">
        <f t="shared" si="89"/>
        <v>-690105.41000000015</v>
      </c>
      <c r="AF82" s="117">
        <f t="shared" si="89"/>
        <v>-406029.84000000078</v>
      </c>
      <c r="AG82" s="117">
        <f t="shared" si="89"/>
        <v>621935.00999999978</v>
      </c>
      <c r="AH82" s="117">
        <f t="shared" si="89"/>
        <v>320751.52999999933</v>
      </c>
      <c r="AI82" s="118"/>
      <c r="AJ82" s="182">
        <f t="shared" si="92"/>
        <v>2696329</v>
      </c>
    </row>
    <row r="83" spans="1:36" s="41" customFormat="1" x14ac:dyDescent="0.25">
      <c r="A83" s="172"/>
      <c r="B83" s="42" t="s">
        <v>33</v>
      </c>
      <c r="C83" s="113">
        <f t="shared" ref="C83:S83" si="94">C97-C90</f>
        <v>18614726.379999999</v>
      </c>
      <c r="D83" s="114">
        <f t="shared" si="94"/>
        <v>16886604.93</v>
      </c>
      <c r="E83" s="114">
        <f t="shared" si="94"/>
        <v>16085408.449999999</v>
      </c>
      <c r="F83" s="114">
        <f t="shared" si="94"/>
        <v>15733169.99</v>
      </c>
      <c r="G83" s="114">
        <f t="shared" si="94"/>
        <v>21967358.530000001</v>
      </c>
      <c r="H83" s="114">
        <f t="shared" si="94"/>
        <v>18540175.41</v>
      </c>
      <c r="I83" s="114">
        <f t="shared" si="94"/>
        <v>18302020.050000001</v>
      </c>
      <c r="J83" s="114">
        <f t="shared" si="94"/>
        <v>17012211.010000002</v>
      </c>
      <c r="K83" s="114">
        <f t="shared" si="94"/>
        <v>13289222.32</v>
      </c>
      <c r="L83" s="114">
        <f t="shared" si="94"/>
        <v>16360559.970000001</v>
      </c>
      <c r="M83" s="114">
        <f t="shared" si="94"/>
        <v>19931449.969999999</v>
      </c>
      <c r="N83" s="115">
        <f t="shared" si="94"/>
        <v>16850376.280000001</v>
      </c>
      <c r="O83" s="113">
        <f t="shared" si="94"/>
        <v>16804216.559999999</v>
      </c>
      <c r="P83" s="182">
        <f t="shared" si="94"/>
        <v>15505898.09</v>
      </c>
      <c r="Q83" s="226">
        <f t="shared" si="94"/>
        <v>14747466.119999999</v>
      </c>
      <c r="R83" s="267">
        <f t="shared" si="94"/>
        <v>15332969.779999999</v>
      </c>
      <c r="S83" s="114">
        <f t="shared" si="94"/>
        <v>18194701.399999999</v>
      </c>
      <c r="T83" s="114">
        <v>21610070</v>
      </c>
      <c r="U83" s="115">
        <v>5082914</v>
      </c>
      <c r="V83" s="237">
        <f t="shared" si="91"/>
        <v>-9.7262231151850023E-2</v>
      </c>
      <c r="W83" s="238">
        <f t="shared" si="85"/>
        <v>-8.17634359140538E-2</v>
      </c>
      <c r="X83" s="239">
        <f t="shared" si="86"/>
        <v>-8.3177392365190464E-2</v>
      </c>
      <c r="Y83" s="239">
        <f t="shared" si="86"/>
        <v>-2.543671810921563E-2</v>
      </c>
      <c r="Z83" s="239">
        <f t="shared" si="86"/>
        <v>-0.17173922503462699</v>
      </c>
      <c r="AA83" s="239">
        <f t="shared" si="86"/>
        <v>0.16558066588432563</v>
      </c>
      <c r="AB83" s="206"/>
      <c r="AC83" s="38">
        <f t="shared" si="63"/>
        <v>-1810509.8200000003</v>
      </c>
      <c r="AD83" s="116">
        <f t="shared" si="88"/>
        <v>-1380706.8399999999</v>
      </c>
      <c r="AE83" s="117">
        <f t="shared" si="89"/>
        <v>-1337942.33</v>
      </c>
      <c r="AF83" s="117">
        <f t="shared" si="89"/>
        <v>-400200.21000000089</v>
      </c>
      <c r="AG83" s="117">
        <f t="shared" si="89"/>
        <v>-3772657.1300000027</v>
      </c>
      <c r="AH83" s="117">
        <f t="shared" si="89"/>
        <v>3069894.59</v>
      </c>
      <c r="AI83" s="118"/>
      <c r="AJ83" s="182">
        <f t="shared" si="92"/>
        <v>5082914</v>
      </c>
    </row>
    <row r="84" spans="1:36" s="41" customFormat="1" x14ac:dyDescent="0.25">
      <c r="A84" s="172"/>
      <c r="B84" s="42" t="s">
        <v>34</v>
      </c>
      <c r="C84" s="113">
        <f t="shared" ref="C84:S84" si="95">C98-C91</f>
        <v>22899445.559999999</v>
      </c>
      <c r="D84" s="114">
        <f t="shared" si="95"/>
        <v>22100771.300000001</v>
      </c>
      <c r="E84" s="114">
        <f t="shared" si="95"/>
        <v>20209300.030000001</v>
      </c>
      <c r="F84" s="114">
        <f t="shared" si="95"/>
        <v>19094126.75</v>
      </c>
      <c r="G84" s="114">
        <f t="shared" si="95"/>
        <v>22106031.100000001</v>
      </c>
      <c r="H84" s="114">
        <f t="shared" si="95"/>
        <v>23107732.219999999</v>
      </c>
      <c r="I84" s="114">
        <f t="shared" si="95"/>
        <v>22000690.870000001</v>
      </c>
      <c r="J84" s="114">
        <f t="shared" si="95"/>
        <v>22949413.620000001</v>
      </c>
      <c r="K84" s="114">
        <f t="shared" si="95"/>
        <v>17336710.210000001</v>
      </c>
      <c r="L84" s="114">
        <f t="shared" si="95"/>
        <v>20539158.289999999</v>
      </c>
      <c r="M84" s="114">
        <f t="shared" si="95"/>
        <v>23641441.850000001</v>
      </c>
      <c r="N84" s="115">
        <f t="shared" si="95"/>
        <v>19373090.300000001</v>
      </c>
      <c r="O84" s="113">
        <f t="shared" si="95"/>
        <v>18272204.920000002</v>
      </c>
      <c r="P84" s="182">
        <f t="shared" si="95"/>
        <v>19983751.940000001</v>
      </c>
      <c r="Q84" s="226">
        <f t="shared" si="95"/>
        <v>18310514.149999999</v>
      </c>
      <c r="R84" s="267">
        <f t="shared" si="95"/>
        <v>23677033.870000001</v>
      </c>
      <c r="S84" s="114">
        <f t="shared" si="95"/>
        <v>22519364.93</v>
      </c>
      <c r="T84" s="114">
        <v>22678795</v>
      </c>
      <c r="U84" s="115">
        <v>6036310</v>
      </c>
      <c r="V84" s="237">
        <f t="shared" si="91"/>
        <v>-0.20206780237870514</v>
      </c>
      <c r="W84" s="238">
        <f t="shared" si="85"/>
        <v>-9.5789388128730113E-2</v>
      </c>
      <c r="X84" s="239">
        <f t="shared" si="86"/>
        <v>-9.3956043860070421E-2</v>
      </c>
      <c r="Y84" s="239">
        <f t="shared" si="86"/>
        <v>0.24001658625210504</v>
      </c>
      <c r="Z84" s="239">
        <f t="shared" si="86"/>
        <v>1.8697785601142946E-2</v>
      </c>
      <c r="AA84" s="239">
        <f t="shared" si="86"/>
        <v>-1.8562497432298826E-2</v>
      </c>
      <c r="AB84" s="206"/>
      <c r="AC84" s="38">
        <f t="shared" si="63"/>
        <v>-4627240.6399999969</v>
      </c>
      <c r="AD84" s="116">
        <f t="shared" si="88"/>
        <v>-2117019.3599999994</v>
      </c>
      <c r="AE84" s="117">
        <f t="shared" si="89"/>
        <v>-1898785.8800000027</v>
      </c>
      <c r="AF84" s="117">
        <f t="shared" si="89"/>
        <v>4582907.120000001</v>
      </c>
      <c r="AG84" s="117">
        <f t="shared" si="89"/>
        <v>413333.82999999821</v>
      </c>
      <c r="AH84" s="117">
        <f t="shared" si="89"/>
        <v>-428937.21999999881</v>
      </c>
      <c r="AI84" s="118"/>
      <c r="AJ84" s="182">
        <f t="shared" si="92"/>
        <v>6036310</v>
      </c>
    </row>
    <row r="85" spans="1:36" s="150" customFormat="1" x14ac:dyDescent="0.25">
      <c r="A85" s="173"/>
      <c r="B85" s="42" t="s">
        <v>35</v>
      </c>
      <c r="C85" s="151">
        <f>SUM(C80:C84)</f>
        <v>99681301.800000012</v>
      </c>
      <c r="D85" s="152">
        <f t="shared" ref="D85:AF85" si="96">SUM(D80:D84)</f>
        <v>89199354.539999992</v>
      </c>
      <c r="E85" s="152">
        <f t="shared" si="96"/>
        <v>86063015.379999995</v>
      </c>
      <c r="F85" s="152">
        <f t="shared" si="96"/>
        <v>83946667.420000002</v>
      </c>
      <c r="G85" s="152">
        <f t="shared" si="96"/>
        <v>114552091.13</v>
      </c>
      <c r="H85" s="152">
        <f t="shared" si="96"/>
        <v>121612985.95999999</v>
      </c>
      <c r="I85" s="152">
        <f t="shared" si="96"/>
        <v>105316892.01000001</v>
      </c>
      <c r="J85" s="152">
        <f t="shared" si="96"/>
        <v>98472874.410000011</v>
      </c>
      <c r="K85" s="152">
        <f t="shared" si="96"/>
        <v>79240900.930000007</v>
      </c>
      <c r="L85" s="152">
        <f t="shared" si="96"/>
        <v>101649864.84</v>
      </c>
      <c r="M85" s="152">
        <f t="shared" si="96"/>
        <v>120867316.74000001</v>
      </c>
      <c r="N85" s="154">
        <f t="shared" si="96"/>
        <v>94685630.010000005</v>
      </c>
      <c r="O85" s="151">
        <f t="shared" si="96"/>
        <v>96612113.25</v>
      </c>
      <c r="P85" s="199">
        <f t="shared" si="96"/>
        <v>93671813.230000004</v>
      </c>
      <c r="Q85" s="199">
        <f t="shared" si="96"/>
        <v>89085415.120000005</v>
      </c>
      <c r="R85" s="261">
        <f t="shared" si="96"/>
        <v>94169597.730000004</v>
      </c>
      <c r="S85" s="152">
        <f t="shared" si="96"/>
        <v>129169456.15000001</v>
      </c>
      <c r="T85" s="152">
        <v>136087488</v>
      </c>
      <c r="U85" s="154">
        <v>29958616</v>
      </c>
      <c r="V85" s="241">
        <f t="shared" si="91"/>
        <v>-3.0790012716306756E-2</v>
      </c>
      <c r="W85" s="242">
        <f t="shared" si="85"/>
        <v>5.0140034230790442E-2</v>
      </c>
      <c r="X85" s="243">
        <f t="shared" si="86"/>
        <v>3.5118450436055472E-2</v>
      </c>
      <c r="Y85" s="243">
        <f t="shared" si="86"/>
        <v>0.12177887013492598</v>
      </c>
      <c r="Z85" s="243">
        <f t="shared" si="86"/>
        <v>0.1276045236346792</v>
      </c>
      <c r="AA85" s="243">
        <f t="shared" si="86"/>
        <v>0.11902102333677464</v>
      </c>
      <c r="AB85" s="252"/>
      <c r="AC85" s="153">
        <f t="shared" si="79"/>
        <v>-3069188.5500000007</v>
      </c>
      <c r="AD85" s="155">
        <f t="shared" si="96"/>
        <v>4472458.6900000051</v>
      </c>
      <c r="AE85" s="156">
        <f t="shared" si="96"/>
        <v>3022399.7399999974</v>
      </c>
      <c r="AF85" s="156">
        <f t="shared" si="96"/>
        <v>10222930.309999999</v>
      </c>
      <c r="AG85" s="156">
        <f t="shared" ref="AG85:AH85" si="97">SUM(AG80:AG84)</f>
        <v>14617365.019999996</v>
      </c>
      <c r="AH85" s="156">
        <f t="shared" si="97"/>
        <v>14474502.040000001</v>
      </c>
      <c r="AI85" s="157"/>
      <c r="AJ85" s="262">
        <f t="shared" si="92"/>
        <v>29958616</v>
      </c>
    </row>
    <row r="86" spans="1:36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2"/>
      <c r="V86" s="245"/>
      <c r="W86" s="246"/>
      <c r="X86" s="247"/>
      <c r="Y86" s="247"/>
      <c r="Z86" s="247"/>
      <c r="AA86" s="247"/>
      <c r="AB86" s="248"/>
      <c r="AC86" s="53"/>
      <c r="AD86" s="54"/>
      <c r="AE86" s="55"/>
      <c r="AF86" s="55"/>
      <c r="AG86" s="55"/>
      <c r="AH86" s="55"/>
      <c r="AI86" s="56"/>
      <c r="AJ86" s="53"/>
    </row>
    <row r="87" spans="1:36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6"/>
      <c r="R87" s="182"/>
      <c r="S87" s="114"/>
      <c r="T87" s="114"/>
      <c r="U87" s="115"/>
      <c r="V87" s="202"/>
      <c r="W87" s="204"/>
      <c r="X87" s="205"/>
      <c r="Y87" s="205"/>
      <c r="Z87" s="205"/>
      <c r="AA87" s="205"/>
      <c r="AB87" s="206"/>
      <c r="AC87" s="38"/>
      <c r="AD87" s="116"/>
      <c r="AE87" s="117"/>
      <c r="AF87" s="117"/>
      <c r="AG87" s="117"/>
      <c r="AH87" s="117"/>
      <c r="AI87" s="118"/>
      <c r="AJ87" s="182"/>
    </row>
    <row r="88" spans="1:36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6"/>
      <c r="R88" s="182"/>
      <c r="S88" s="114"/>
      <c r="T88" s="114"/>
      <c r="U88" s="115"/>
      <c r="V88" s="202"/>
      <c r="W88" s="204"/>
      <c r="X88" s="205"/>
      <c r="Y88" s="205"/>
      <c r="Z88" s="205"/>
      <c r="AA88" s="205"/>
      <c r="AB88" s="206"/>
      <c r="AC88" s="38"/>
      <c r="AD88" s="116"/>
      <c r="AE88" s="117"/>
      <c r="AF88" s="117"/>
      <c r="AG88" s="117"/>
      <c r="AH88" s="117"/>
      <c r="AI88" s="118"/>
      <c r="AJ88" s="182"/>
    </row>
    <row r="89" spans="1:36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6"/>
      <c r="R89" s="182"/>
      <c r="S89" s="114"/>
      <c r="T89" s="114"/>
      <c r="U89" s="115"/>
      <c r="V89" s="202"/>
      <c r="W89" s="204"/>
      <c r="X89" s="205"/>
      <c r="Y89" s="205"/>
      <c r="Z89" s="205"/>
      <c r="AA89" s="205"/>
      <c r="AB89" s="206"/>
      <c r="AC89" s="38"/>
      <c r="AD89" s="116"/>
      <c r="AE89" s="117"/>
      <c r="AF89" s="117"/>
      <c r="AG89" s="117"/>
      <c r="AH89" s="117"/>
      <c r="AI89" s="118"/>
      <c r="AJ89" s="182"/>
    </row>
    <row r="90" spans="1:36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6"/>
      <c r="R90" s="182"/>
      <c r="S90" s="114"/>
      <c r="T90" s="114"/>
      <c r="U90" s="115"/>
      <c r="V90" s="202"/>
      <c r="W90" s="204"/>
      <c r="X90" s="205"/>
      <c r="Y90" s="205"/>
      <c r="Z90" s="205"/>
      <c r="AA90" s="205"/>
      <c r="AB90" s="206"/>
      <c r="AC90" s="38"/>
      <c r="AD90" s="116"/>
      <c r="AE90" s="117"/>
      <c r="AF90" s="117"/>
      <c r="AG90" s="117"/>
      <c r="AH90" s="117"/>
      <c r="AI90" s="118"/>
      <c r="AJ90" s="182"/>
    </row>
    <row r="91" spans="1:36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6"/>
      <c r="R91" s="182"/>
      <c r="S91" s="114"/>
      <c r="T91" s="114"/>
      <c r="U91" s="115"/>
      <c r="V91" s="202"/>
      <c r="W91" s="204"/>
      <c r="X91" s="205"/>
      <c r="Y91" s="205"/>
      <c r="Z91" s="205"/>
      <c r="AA91" s="205"/>
      <c r="AB91" s="206"/>
      <c r="AC91" s="38"/>
      <c r="AD91" s="116"/>
      <c r="AE91" s="117"/>
      <c r="AF91" s="117"/>
      <c r="AG91" s="117"/>
      <c r="AH91" s="117"/>
      <c r="AI91" s="118"/>
      <c r="AJ91" s="182"/>
    </row>
    <row r="92" spans="1:36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4"/>
      <c r="V92" s="249"/>
      <c r="W92" s="250"/>
      <c r="X92" s="251"/>
      <c r="Y92" s="251"/>
      <c r="Z92" s="251"/>
      <c r="AA92" s="251"/>
      <c r="AB92" s="252"/>
      <c r="AC92" s="153"/>
      <c r="AD92" s="155"/>
      <c r="AE92" s="156"/>
      <c r="AF92" s="156"/>
      <c r="AG92" s="156"/>
      <c r="AH92" s="156"/>
      <c r="AI92" s="157"/>
      <c r="AJ92" s="261"/>
    </row>
    <row r="93" spans="1:36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2"/>
      <c r="V93" s="245"/>
      <c r="W93" s="246"/>
      <c r="X93" s="247"/>
      <c r="Y93" s="247"/>
      <c r="Z93" s="247"/>
      <c r="AA93" s="247"/>
      <c r="AB93" s="248"/>
      <c r="AC93" s="53"/>
      <c r="AD93" s="54"/>
      <c r="AE93" s="55"/>
      <c r="AF93" s="55"/>
      <c r="AG93" s="55"/>
      <c r="AH93" s="55"/>
      <c r="AI93" s="56"/>
      <c r="AJ93" s="53"/>
    </row>
    <row r="94" spans="1:36" s="41" customFormat="1" x14ac:dyDescent="0.2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115">
        <v>15378670</v>
      </c>
      <c r="V94" s="237">
        <f>IF(ISERROR((O94-C94)/C94)=TRUE,0,(O94-C94)/C94)</f>
        <v>8.0535883145885931E-2</v>
      </c>
      <c r="W94" s="238">
        <f t="shared" ref="W94:W99" si="98">IF(ISERROR((P94-D94)/D94)=TRUE,0,(P94-D94)/D94)</f>
        <v>0.20964607150876929</v>
      </c>
      <c r="X94" s="239">
        <f t="shared" ref="X94:AA99" si="99">IF(ISERROR((Q94-E94)/E94)=TRUE,0,(Q94-E94)/E94)</f>
        <v>0.18012125343673971</v>
      </c>
      <c r="Y94" s="239">
        <f t="shared" si="99"/>
        <v>0.16590376733942355</v>
      </c>
      <c r="Z94" s="239">
        <f t="shared" si="99"/>
        <v>0.29976193214602714</v>
      </c>
      <c r="AA94" s="239">
        <f t="shared" si="99"/>
        <v>0.20543772818684963</v>
      </c>
      <c r="AB94" s="206"/>
      <c r="AC94" s="38">
        <f t="shared" ref="AC94" si="100">O94-C94</f>
        <v>3573735.299999997</v>
      </c>
      <c r="AD94" s="72">
        <f t="shared" ref="AD94:AD98" si="101">P94-D94</f>
        <v>7981843.4800000042</v>
      </c>
      <c r="AE94" s="73">
        <f t="shared" ref="AE94:AH98" si="102">Q94-E94</f>
        <v>6888638.5700000003</v>
      </c>
      <c r="AF94" s="73">
        <f t="shared" si="102"/>
        <v>6285251.3200000003</v>
      </c>
      <c r="AG94" s="73">
        <f t="shared" si="102"/>
        <v>16859448.259999998</v>
      </c>
      <c r="AH94" s="73">
        <f t="shared" si="102"/>
        <v>13226322.329999998</v>
      </c>
      <c r="AI94" s="118"/>
      <c r="AJ94" s="71">
        <f>IF(ISERROR(GETPIVOTDATA("VALUE",'CSS WK pvt'!$J$2,"DT_FILE",AJ$8,"COMMODITY",AJ$6,"TRIM_CAT",TRIM(B94),"TRIM_LINE",A93))=TRUE,0,GETPIVOTDATA("VALUE",'CSS WK pvt'!$J$2,"DT_FILE",AJ$8,"COMMODITY",AJ$6,"TRIM_CAT",TRIM(B94),"TRIM_LINE",A93))</f>
        <v>15378670</v>
      </c>
    </row>
    <row r="95" spans="1:36" s="41" customFormat="1" x14ac:dyDescent="0.2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115">
        <v>764393</v>
      </c>
      <c r="V95" s="237">
        <f t="shared" ref="V95:V99" si="103">IF(ISERROR((O95-C95)/C95)=TRUE,0,(O95-C95)/C95)</f>
        <v>-6.3864014677312134E-2</v>
      </c>
      <c r="W95" s="238">
        <f t="shared" si="98"/>
        <v>2.6034088331110913E-2</v>
      </c>
      <c r="X95" s="239">
        <f t="shared" si="99"/>
        <v>2.3080575969761034E-2</v>
      </c>
      <c r="Y95" s="239">
        <f t="shared" si="99"/>
        <v>6.3346978345821564E-2</v>
      </c>
      <c r="Z95" s="239">
        <f t="shared" si="99"/>
        <v>0.14562859335735684</v>
      </c>
      <c r="AA95" s="239">
        <f t="shared" si="99"/>
        <v>6.9928748223755208E-2</v>
      </c>
      <c r="AB95" s="206"/>
      <c r="AC95" s="38">
        <f t="shared" ref="AC95:AC140" si="104">O95-C95</f>
        <v>-203543.16999999993</v>
      </c>
      <c r="AD95" s="72">
        <f t="shared" si="101"/>
        <v>71911.489999999758</v>
      </c>
      <c r="AE95" s="73">
        <f t="shared" si="102"/>
        <v>60594.790000000037</v>
      </c>
      <c r="AF95" s="73">
        <f t="shared" si="102"/>
        <v>161001.91999999993</v>
      </c>
      <c r="AG95" s="73">
        <f t="shared" si="102"/>
        <v>495305.04999999981</v>
      </c>
      <c r="AH95" s="73">
        <f t="shared" si="102"/>
        <v>270463.13000000035</v>
      </c>
      <c r="AI95" s="118"/>
      <c r="AJ95" s="71">
        <f>IF(ISERROR(GETPIVOTDATA("VALUE",'CSS WK pvt'!$J$2,"DT_FILE",AJ$8,"COMMODITY",AJ$6,"TRIM_CAT",TRIM(B95),"TRIM_LINE",A93))=TRUE,0,GETPIVOTDATA("VALUE",'CSS WK pvt'!$J$2,"DT_FILE",AJ$8,"COMMODITY",AJ$6,"TRIM_CAT",TRIM(B95),"TRIM_LINE",A93))</f>
        <v>764393</v>
      </c>
    </row>
    <row r="96" spans="1:36" s="41" customFormat="1" x14ac:dyDescent="0.2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115">
        <v>2696329</v>
      </c>
      <c r="V96" s="237">
        <f t="shared" si="103"/>
        <v>-1.5371387722359353E-4</v>
      </c>
      <c r="W96" s="238">
        <f t="shared" si="98"/>
        <v>-8.9124043993706204E-3</v>
      </c>
      <c r="X96" s="239">
        <f t="shared" si="99"/>
        <v>-7.755303424525227E-2</v>
      </c>
      <c r="Y96" s="239">
        <f t="shared" si="99"/>
        <v>-4.6708427151367901E-2</v>
      </c>
      <c r="Z96" s="239">
        <f t="shared" si="99"/>
        <v>5.7401846503576485E-2</v>
      </c>
      <c r="AA96" s="239">
        <f t="shared" si="99"/>
        <v>6.0389594654386869E-2</v>
      </c>
      <c r="AB96" s="206"/>
      <c r="AC96" s="38">
        <f t="shared" si="104"/>
        <v>-1630.2200000006706</v>
      </c>
      <c r="AD96" s="72">
        <f t="shared" si="101"/>
        <v>-83570.080000000075</v>
      </c>
      <c r="AE96" s="73">
        <f t="shared" si="102"/>
        <v>-690105.41000000015</v>
      </c>
      <c r="AF96" s="73">
        <f t="shared" si="102"/>
        <v>-406029.84000000078</v>
      </c>
      <c r="AG96" s="73">
        <f t="shared" si="102"/>
        <v>621935.00999999978</v>
      </c>
      <c r="AH96" s="73">
        <f t="shared" si="102"/>
        <v>707537.01999999955</v>
      </c>
      <c r="AI96" s="118"/>
      <c r="AJ96" s="71">
        <f>IF(ISERROR(GETPIVOTDATA("VALUE",'CSS WK pvt'!$J$2,"DT_FILE",AJ$8,"COMMODITY",AJ$6,"TRIM_CAT",TRIM(B96),"TRIM_LINE",A93))=TRUE,0,GETPIVOTDATA("VALUE",'CSS WK pvt'!$J$2,"DT_FILE",AJ$8,"COMMODITY",AJ$6,"TRIM_CAT",TRIM(B96),"TRIM_LINE",A93))</f>
        <v>2696329</v>
      </c>
    </row>
    <row r="97" spans="1:36" s="41" customFormat="1" x14ac:dyDescent="0.2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115">
        <v>5082914</v>
      </c>
      <c r="V97" s="237">
        <f t="shared" si="103"/>
        <v>-9.7262231151850023E-2</v>
      </c>
      <c r="W97" s="238">
        <f t="shared" si="98"/>
        <v>-8.17634359140538E-2</v>
      </c>
      <c r="X97" s="239">
        <f t="shared" si="99"/>
        <v>-8.3177392365190464E-2</v>
      </c>
      <c r="Y97" s="239">
        <f t="shared" si="99"/>
        <v>-2.543671810921563E-2</v>
      </c>
      <c r="Z97" s="239">
        <f t="shared" si="99"/>
        <v>-0.17173922503462699</v>
      </c>
      <c r="AA97" s="239">
        <f t="shared" si="99"/>
        <v>0.2035233861900124</v>
      </c>
      <c r="AB97" s="206"/>
      <c r="AC97" s="38">
        <f t="shared" si="104"/>
        <v>-1810509.8200000003</v>
      </c>
      <c r="AD97" s="72">
        <f t="shared" si="101"/>
        <v>-1380706.8399999999</v>
      </c>
      <c r="AE97" s="73">
        <f t="shared" si="102"/>
        <v>-1337942.33</v>
      </c>
      <c r="AF97" s="73">
        <f t="shared" si="102"/>
        <v>-400200.21000000089</v>
      </c>
      <c r="AG97" s="73">
        <f t="shared" si="102"/>
        <v>-3772657.1300000027</v>
      </c>
      <c r="AH97" s="73">
        <f t="shared" si="102"/>
        <v>3773359.2800000012</v>
      </c>
      <c r="AI97" s="118"/>
      <c r="AJ97" s="71">
        <f>IF(ISERROR(GETPIVOTDATA("VALUE",'CSS WK pvt'!$J$2,"DT_FILE",AJ$8,"COMMODITY",AJ$6,"TRIM_CAT",TRIM(B97),"TRIM_LINE",A93))=TRUE,0,GETPIVOTDATA("VALUE",'CSS WK pvt'!$J$2,"DT_FILE",AJ$8,"COMMODITY",AJ$6,"TRIM_CAT",TRIM(B97),"TRIM_LINE",A93))</f>
        <v>5082914</v>
      </c>
    </row>
    <row r="98" spans="1:36" s="41" customFormat="1" x14ac:dyDescent="0.2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115">
        <v>6036310</v>
      </c>
      <c r="V98" s="237">
        <f t="shared" si="103"/>
        <v>-0.20206780237870514</v>
      </c>
      <c r="W98" s="238">
        <f t="shared" si="98"/>
        <v>-9.5789388128730113E-2</v>
      </c>
      <c r="X98" s="239">
        <f t="shared" si="99"/>
        <v>-9.3956043860070421E-2</v>
      </c>
      <c r="Y98" s="239">
        <f t="shared" si="99"/>
        <v>0.24001658625210504</v>
      </c>
      <c r="Z98" s="239">
        <f t="shared" si="99"/>
        <v>1.8697785601142946E-2</v>
      </c>
      <c r="AA98" s="239">
        <f t="shared" si="99"/>
        <v>3.4538296636016708E-2</v>
      </c>
      <c r="AB98" s="206"/>
      <c r="AC98" s="38">
        <f t="shared" si="104"/>
        <v>-4627240.6399999969</v>
      </c>
      <c r="AD98" s="72">
        <f t="shared" si="101"/>
        <v>-2117019.3599999994</v>
      </c>
      <c r="AE98" s="73">
        <f t="shared" si="102"/>
        <v>-1898785.8800000027</v>
      </c>
      <c r="AF98" s="73">
        <f t="shared" si="102"/>
        <v>4582907.120000001</v>
      </c>
      <c r="AG98" s="73">
        <f t="shared" si="102"/>
        <v>413333.82999999821</v>
      </c>
      <c r="AH98" s="73">
        <f t="shared" si="102"/>
        <v>798101.71000000089</v>
      </c>
      <c r="AI98" s="118"/>
      <c r="AJ98" s="71">
        <f>IF(ISERROR(GETPIVOTDATA("VALUE",'CSS WK pvt'!$J$2,"DT_FILE",AJ$8,"COMMODITY",AJ$6,"TRIM_CAT",TRIM(B98),"TRIM_LINE",A93))=TRUE,0,GETPIVOTDATA("VALUE",'CSS WK pvt'!$J$2,"DT_FILE",AJ$8,"COMMODITY",AJ$6,"TRIM_CAT",TRIM(B98),"TRIM_LINE",A93))</f>
        <v>6036310</v>
      </c>
    </row>
    <row r="99" spans="1:36" s="150" customFormat="1" ht="15.75" thickBot="1" x14ac:dyDescent="0.3">
      <c r="A99" s="173"/>
      <c r="B99" s="57" t="s">
        <v>35</v>
      </c>
      <c r="C99" s="144">
        <f>SUM(C94:C98)</f>
        <v>99681301.800000012</v>
      </c>
      <c r="D99" s="145">
        <f t="shared" ref="D99:AJ99" si="105">SUM(D94:D98)</f>
        <v>89199354.539999992</v>
      </c>
      <c r="E99" s="145">
        <f t="shared" si="105"/>
        <v>86063015.379999995</v>
      </c>
      <c r="F99" s="145">
        <f t="shared" si="105"/>
        <v>83946667.420000002</v>
      </c>
      <c r="G99" s="145">
        <f t="shared" si="105"/>
        <v>114552091.13</v>
      </c>
      <c r="H99" s="145">
        <f t="shared" si="105"/>
        <v>121612985.95999999</v>
      </c>
      <c r="I99" s="145">
        <f t="shared" si="105"/>
        <v>105316892.01000001</v>
      </c>
      <c r="J99" s="145">
        <f t="shared" si="105"/>
        <v>98472874.410000011</v>
      </c>
      <c r="K99" s="145">
        <f t="shared" si="105"/>
        <v>79240900.930000007</v>
      </c>
      <c r="L99" s="145">
        <f t="shared" si="105"/>
        <v>101649864.84</v>
      </c>
      <c r="M99" s="145">
        <f t="shared" si="105"/>
        <v>120867316.74000001</v>
      </c>
      <c r="N99" s="146">
        <f t="shared" si="105"/>
        <v>94685630.010000005</v>
      </c>
      <c r="O99" s="144">
        <f t="shared" si="105"/>
        <v>96612113.25</v>
      </c>
      <c r="P99" s="145">
        <f t="shared" si="105"/>
        <v>93671813.230000004</v>
      </c>
      <c r="Q99" s="145">
        <f t="shared" si="105"/>
        <v>89085415.120000005</v>
      </c>
      <c r="R99" s="145">
        <f t="shared" si="105"/>
        <v>94169597.730000004</v>
      </c>
      <c r="S99" s="145">
        <f t="shared" si="105"/>
        <v>129169456.15000001</v>
      </c>
      <c r="T99" s="145">
        <f t="shared" si="105"/>
        <v>140388769.42999998</v>
      </c>
      <c r="U99" s="146">
        <v>29958616</v>
      </c>
      <c r="V99" s="208">
        <f t="shared" si="103"/>
        <v>-3.0790012716306756E-2</v>
      </c>
      <c r="W99" s="212">
        <f t="shared" si="98"/>
        <v>5.0140034230790442E-2</v>
      </c>
      <c r="X99" s="213">
        <f t="shared" si="99"/>
        <v>3.5118450436055472E-2</v>
      </c>
      <c r="Y99" s="213">
        <f t="shared" si="99"/>
        <v>0.12177887013492598</v>
      </c>
      <c r="Z99" s="213">
        <f t="shared" si="99"/>
        <v>0.1276045236346792</v>
      </c>
      <c r="AA99" s="213">
        <f t="shared" si="99"/>
        <v>0.15438962641847778</v>
      </c>
      <c r="AB99" s="214"/>
      <c r="AC99" s="39">
        <f t="shared" ref="AC99:AC106" si="106">SUM(AC94:AC98)</f>
        <v>-3069188.5500000007</v>
      </c>
      <c r="AD99" s="147">
        <f t="shared" si="105"/>
        <v>4472458.6900000051</v>
      </c>
      <c r="AE99" s="148">
        <f t="shared" si="105"/>
        <v>3022399.7399999974</v>
      </c>
      <c r="AF99" s="148">
        <f t="shared" si="105"/>
        <v>10222930.309999999</v>
      </c>
      <c r="AG99" s="148">
        <f t="shared" ref="AG99:AH99" si="107">SUM(AG94:AG98)</f>
        <v>14617365.019999996</v>
      </c>
      <c r="AH99" s="148">
        <f t="shared" si="107"/>
        <v>18775783.469999999</v>
      </c>
      <c r="AI99" s="149"/>
      <c r="AJ99" s="39">
        <f t="shared" si="105"/>
        <v>29958616</v>
      </c>
    </row>
    <row r="100" spans="1:36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8"/>
      <c r="V100" s="233"/>
      <c r="W100" s="234"/>
      <c r="X100" s="235"/>
      <c r="Y100" s="235"/>
      <c r="Z100" s="235"/>
      <c r="AA100" s="235"/>
      <c r="AB100" s="236"/>
      <c r="AC100" s="109"/>
      <c r="AD100" s="110"/>
      <c r="AE100" s="111"/>
      <c r="AF100" s="111"/>
      <c r="AG100" s="111"/>
      <c r="AH100" s="111"/>
      <c r="AI100" s="112"/>
      <c r="AJ100" s="109"/>
    </row>
    <row r="101" spans="1:36" s="41" customFormat="1" x14ac:dyDescent="0.2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115">
        <v>11747514</v>
      </c>
      <c r="V101" s="237">
        <f>IF(ISERROR((O101-C101)/C101)=TRUE,0,(O101-C101)/C101)</f>
        <v>2.4553286255689755E-2</v>
      </c>
      <c r="W101" s="238">
        <f t="shared" ref="W101:W106" si="108">IF(ISERROR((P101-D101)/D101)=TRUE,0,(P101-D101)/D101)</f>
        <v>-3.8196150857658685E-3</v>
      </c>
      <c r="X101" s="239">
        <f t="shared" ref="X101:AA106" si="109">IF(ISERROR((Q101-E101)/E101)=TRUE,0,(Q101-E101)/E101)</f>
        <v>4.1147962970401186E-2</v>
      </c>
      <c r="Y101" s="239">
        <f t="shared" si="109"/>
        <v>0.20380112861004779</v>
      </c>
      <c r="Z101" s="239">
        <f t="shared" si="109"/>
        <v>0.18177868415919329</v>
      </c>
      <c r="AA101" s="239">
        <f t="shared" si="109"/>
        <v>0.1339657660253061</v>
      </c>
      <c r="AB101" s="206"/>
      <c r="AC101" s="38">
        <f t="shared" ref="AC101" si="110">O101-C101</f>
        <v>1170568.9900000021</v>
      </c>
      <c r="AD101" s="72">
        <f t="shared" ref="AD101:AD105" si="111">P101-D101</f>
        <v>-167954.5</v>
      </c>
      <c r="AE101" s="73">
        <f t="shared" ref="AE101:AH105" si="112">Q101-E101</f>
        <v>1680641.25</v>
      </c>
      <c r="AF101" s="73">
        <f t="shared" si="112"/>
        <v>7172537.549999997</v>
      </c>
      <c r="AG101" s="73">
        <f t="shared" si="112"/>
        <v>7907908.3699999973</v>
      </c>
      <c r="AH101" s="73">
        <f t="shared" si="112"/>
        <v>7804327.549999997</v>
      </c>
      <c r="AI101" s="118"/>
      <c r="AJ101" s="71">
        <f>IF(ISERROR(GETPIVOTDATA("VALUE",'CSS WK pvt'!$J$2,"DT_FILE",AJ$8,"COMMODITY",AJ$6,"TRIM_CAT",TRIM(B101),"TRIM_LINE",A100))=TRUE,0,GETPIVOTDATA("VALUE",'CSS WK pvt'!$J$2,"DT_FILE",AJ$8,"COMMODITY",AJ$6,"TRIM_CAT",TRIM(B101),"TRIM_LINE",A100))</f>
        <v>11747514</v>
      </c>
    </row>
    <row r="102" spans="1:36" s="41" customFormat="1" x14ac:dyDescent="0.2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115">
        <v>576409</v>
      </c>
      <c r="V102" s="237">
        <f t="shared" ref="V102:V106" si="113">IF(ISERROR((O102-C102)/C102)=TRUE,0,(O102-C102)/C102)</f>
        <v>-0.13913514479408604</v>
      </c>
      <c r="W102" s="238">
        <f t="shared" si="108"/>
        <v>-0.12659989268269492</v>
      </c>
      <c r="X102" s="239">
        <f t="shared" si="109"/>
        <v>-0.18152977995152952</v>
      </c>
      <c r="Y102" s="239">
        <f t="shared" si="109"/>
        <v>5.5228775956723042E-2</v>
      </c>
      <c r="Z102" s="239">
        <f t="shared" si="109"/>
        <v>1.3052645595855193E-2</v>
      </c>
      <c r="AA102" s="239">
        <f t="shared" si="109"/>
        <v>-5.2595483598422435E-2</v>
      </c>
      <c r="AB102" s="206"/>
      <c r="AC102" s="38">
        <f t="shared" si="104"/>
        <v>-384023.88000000035</v>
      </c>
      <c r="AD102" s="72">
        <f t="shared" si="111"/>
        <v>-343640.2799999998</v>
      </c>
      <c r="AE102" s="73">
        <f t="shared" si="112"/>
        <v>-531079.89000000013</v>
      </c>
      <c r="AF102" s="73">
        <f t="shared" si="112"/>
        <v>126505.20999999996</v>
      </c>
      <c r="AG102" s="73">
        <f t="shared" si="112"/>
        <v>33076.479999999981</v>
      </c>
      <c r="AH102" s="73">
        <f t="shared" si="112"/>
        <v>-152917.73999999976</v>
      </c>
      <c r="AI102" s="118"/>
      <c r="AJ102" s="71">
        <f>IF(ISERROR(GETPIVOTDATA("VALUE",'CSS WK pvt'!$J$2,"DT_FILE",AJ$8,"COMMODITY",AJ$6,"TRIM_CAT",TRIM(B102),"TRIM_LINE",A100))=TRUE,0,GETPIVOTDATA("VALUE",'CSS WK pvt'!$J$2,"DT_FILE",AJ$8,"COMMODITY",AJ$6,"TRIM_CAT",TRIM(B102),"TRIM_LINE",A100))</f>
        <v>576409</v>
      </c>
    </row>
    <row r="103" spans="1:36" s="41" customFormat="1" x14ac:dyDescent="0.2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115">
        <v>2015524</v>
      </c>
      <c r="V103" s="237">
        <f t="shared" si="113"/>
        <v>-0.13362846382541052</v>
      </c>
      <c r="W103" s="238">
        <f t="shared" si="108"/>
        <v>-0.18207717798560377</v>
      </c>
      <c r="X103" s="239">
        <f t="shared" si="109"/>
        <v>-0.12751279923225964</v>
      </c>
      <c r="Y103" s="239">
        <f t="shared" si="109"/>
        <v>1.7902121139372874E-2</v>
      </c>
      <c r="Z103" s="239">
        <f t="shared" si="109"/>
        <v>-4.8808466357509522E-3</v>
      </c>
      <c r="AA103" s="239">
        <f t="shared" si="109"/>
        <v>-3.97560678791316E-2</v>
      </c>
      <c r="AB103" s="206"/>
      <c r="AC103" s="38">
        <f t="shared" si="104"/>
        <v>-1527745.7400000002</v>
      </c>
      <c r="AD103" s="72">
        <f t="shared" si="111"/>
        <v>-1836725.12</v>
      </c>
      <c r="AE103" s="73">
        <f t="shared" si="112"/>
        <v>-1265242.9400000013</v>
      </c>
      <c r="AF103" s="73">
        <f t="shared" si="112"/>
        <v>141864.49000000022</v>
      </c>
      <c r="AG103" s="73">
        <f t="shared" si="112"/>
        <v>-44124.679999999702</v>
      </c>
      <c r="AH103" s="73">
        <f t="shared" si="112"/>
        <v>-446002.91000000015</v>
      </c>
      <c r="AI103" s="118"/>
      <c r="AJ103" s="71">
        <f>IF(ISERROR(GETPIVOTDATA("VALUE",'CSS WK pvt'!$J$2,"DT_FILE",AJ$8,"COMMODITY",AJ$6,"TRIM_CAT",TRIM(B103),"TRIM_LINE",A100))=TRUE,0,GETPIVOTDATA("VALUE",'CSS WK pvt'!$J$2,"DT_FILE",AJ$8,"COMMODITY",AJ$6,"TRIM_CAT",TRIM(B103),"TRIM_LINE",A100))</f>
        <v>2015524</v>
      </c>
    </row>
    <row r="104" spans="1:36" s="41" customFormat="1" x14ac:dyDescent="0.2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115">
        <v>3895751</v>
      </c>
      <c r="V104" s="237">
        <f t="shared" si="113"/>
        <v>-7.3641574939131954E-2</v>
      </c>
      <c r="W104" s="238">
        <f t="shared" si="108"/>
        <v>-0.22234456211981435</v>
      </c>
      <c r="X104" s="239">
        <f t="shared" si="109"/>
        <v>-0.13342503405577283</v>
      </c>
      <c r="Y104" s="239">
        <f t="shared" si="109"/>
        <v>-3.1349332838003069E-3</v>
      </c>
      <c r="Z104" s="239">
        <f t="shared" si="109"/>
        <v>2.8608314682857475E-2</v>
      </c>
      <c r="AA104" s="239">
        <f t="shared" si="109"/>
        <v>-5.3520989506947947E-2</v>
      </c>
      <c r="AB104" s="206"/>
      <c r="AC104" s="38">
        <f t="shared" si="104"/>
        <v>-1331457.4099999983</v>
      </c>
      <c r="AD104" s="72">
        <f t="shared" si="111"/>
        <v>-3696335.540000001</v>
      </c>
      <c r="AE104" s="73">
        <f t="shared" si="112"/>
        <v>-2370618.7400000002</v>
      </c>
      <c r="AF104" s="73">
        <f t="shared" si="112"/>
        <v>-44123.88000000082</v>
      </c>
      <c r="AG104" s="73">
        <f t="shared" si="112"/>
        <v>441154.52000000142</v>
      </c>
      <c r="AH104" s="73">
        <f t="shared" si="112"/>
        <v>-979897.52000000328</v>
      </c>
      <c r="AI104" s="118"/>
      <c r="AJ104" s="71">
        <f>IF(ISERROR(GETPIVOTDATA("VALUE",'CSS WK pvt'!$J$2,"DT_FILE",AJ$8,"COMMODITY",AJ$6,"TRIM_CAT",TRIM(B104),"TRIM_LINE",A100))=TRUE,0,GETPIVOTDATA("VALUE",'CSS WK pvt'!$J$2,"DT_FILE",AJ$8,"COMMODITY",AJ$6,"TRIM_CAT",TRIM(B104),"TRIM_LINE",A100))</f>
        <v>3895751</v>
      </c>
    </row>
    <row r="105" spans="1:36" s="41" customFormat="1" x14ac:dyDescent="0.2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115">
        <v>4810945</v>
      </c>
      <c r="V105" s="237">
        <f t="shared" si="113"/>
        <v>-7.9957405593015424E-2</v>
      </c>
      <c r="W105" s="238">
        <f t="shared" si="108"/>
        <v>-0.19324537172239159</v>
      </c>
      <c r="X105" s="239">
        <f t="shared" si="109"/>
        <v>-0.14693647414725317</v>
      </c>
      <c r="Y105" s="239">
        <f t="shared" si="109"/>
        <v>-4.536742048133352E-2</v>
      </c>
      <c r="Z105" s="239">
        <f t="shared" si="109"/>
        <v>1.4134264112405872E-2</v>
      </c>
      <c r="AA105" s="239">
        <f t="shared" si="109"/>
        <v>-0.18879077326554403</v>
      </c>
      <c r="AB105" s="206"/>
      <c r="AC105" s="38">
        <f t="shared" si="104"/>
        <v>-1673835.620000001</v>
      </c>
      <c r="AD105" s="72">
        <f t="shared" si="111"/>
        <v>-3751084.379999999</v>
      </c>
      <c r="AE105" s="73">
        <f t="shared" si="112"/>
        <v>-3322034.3200000003</v>
      </c>
      <c r="AF105" s="73">
        <f t="shared" si="112"/>
        <v>-788360.21000000089</v>
      </c>
      <c r="AG105" s="73">
        <f t="shared" si="112"/>
        <v>277025.90000000224</v>
      </c>
      <c r="AH105" s="73">
        <f t="shared" si="112"/>
        <v>-4508318.370000001</v>
      </c>
      <c r="AI105" s="118"/>
      <c r="AJ105" s="71">
        <f>IF(ISERROR(GETPIVOTDATA("VALUE",'CSS WK pvt'!$J$2,"DT_FILE",AJ$8,"COMMODITY",AJ$6,"TRIM_CAT",TRIM(B105),"TRIM_LINE",A100))=TRUE,0,GETPIVOTDATA("VALUE",'CSS WK pvt'!$J$2,"DT_FILE",AJ$8,"COMMODITY",AJ$6,"TRIM_CAT",TRIM(B105),"TRIM_LINE",A100))</f>
        <v>4810945</v>
      </c>
    </row>
    <row r="106" spans="1:36" s="150" customFormat="1" x14ac:dyDescent="0.25">
      <c r="A106" s="173"/>
      <c r="B106" s="42" t="s">
        <v>35</v>
      </c>
      <c r="C106" s="151">
        <f>SUM(C101:C105)</f>
        <v>100881833.25</v>
      </c>
      <c r="D106" s="152">
        <f t="shared" ref="D106:AJ106" si="114">SUM(D101:D105)</f>
        <v>92808926.170000002</v>
      </c>
      <c r="E106" s="152">
        <f t="shared" si="114"/>
        <v>94067972.61999999</v>
      </c>
      <c r="F106" s="153">
        <f t="shared" si="114"/>
        <v>76860960.069999993</v>
      </c>
      <c r="G106" s="152">
        <f t="shared" si="114"/>
        <v>90097501.629999995</v>
      </c>
      <c r="H106" s="152">
        <f t="shared" si="114"/>
        <v>114570681.45</v>
      </c>
      <c r="I106" s="152">
        <f t="shared" si="114"/>
        <v>105699545.8</v>
      </c>
      <c r="J106" s="152">
        <f t="shared" si="114"/>
        <v>102334721.09999999</v>
      </c>
      <c r="K106" s="152">
        <f t="shared" si="114"/>
        <v>79346939.629999995</v>
      </c>
      <c r="L106" s="152">
        <f t="shared" si="114"/>
        <v>88413412.420000002</v>
      </c>
      <c r="M106" s="152">
        <f t="shared" si="114"/>
        <v>105117689.00999999</v>
      </c>
      <c r="N106" s="154">
        <f t="shared" si="114"/>
        <v>97634129.780000001</v>
      </c>
      <c r="O106" s="151">
        <f t="shared" si="114"/>
        <v>97135339.590000004</v>
      </c>
      <c r="P106" s="152">
        <f t="shared" si="114"/>
        <v>83013186.349999994</v>
      </c>
      <c r="Q106" s="152">
        <f t="shared" si="114"/>
        <v>88259637.979999989</v>
      </c>
      <c r="R106" s="152">
        <f t="shared" si="114"/>
        <v>83469383.229999989</v>
      </c>
      <c r="S106" s="152">
        <f t="shared" si="114"/>
        <v>98712542.219999999</v>
      </c>
      <c r="T106" s="152">
        <f t="shared" si="114"/>
        <v>116287872.45999998</v>
      </c>
      <c r="U106" s="154">
        <v>23046143</v>
      </c>
      <c r="V106" s="241">
        <f t="shared" si="113"/>
        <v>-3.7137446250759883E-2</v>
      </c>
      <c r="W106" s="242">
        <f t="shared" si="108"/>
        <v>-0.10554738885844829</v>
      </c>
      <c r="X106" s="243">
        <f t="shared" si="109"/>
        <v>-6.1746144604003919E-2</v>
      </c>
      <c r="Y106" s="243">
        <f t="shared" si="109"/>
        <v>8.5978930707884371E-2</v>
      </c>
      <c r="Z106" s="243">
        <f t="shared" si="109"/>
        <v>9.5619084149292682E-2</v>
      </c>
      <c r="AA106" s="243">
        <f t="shared" si="109"/>
        <v>1.4988049196070968E-2</v>
      </c>
      <c r="AB106" s="252"/>
      <c r="AC106" s="153">
        <f t="shared" si="106"/>
        <v>-3746493.6599999978</v>
      </c>
      <c r="AD106" s="155">
        <f t="shared" si="114"/>
        <v>-9795739.8200000003</v>
      </c>
      <c r="AE106" s="156">
        <f t="shared" si="114"/>
        <v>-5808334.6400000025</v>
      </c>
      <c r="AF106" s="156">
        <f t="shared" si="114"/>
        <v>6608423.1599999955</v>
      </c>
      <c r="AG106" s="156">
        <f t="shared" ref="AG106:AH106" si="115">SUM(AG101:AG105)</f>
        <v>8615040.5900000017</v>
      </c>
      <c r="AH106" s="156">
        <f t="shared" si="115"/>
        <v>1717191.0099999923</v>
      </c>
      <c r="AI106" s="157"/>
      <c r="AJ106" s="48">
        <f t="shared" si="114"/>
        <v>23046143</v>
      </c>
    </row>
    <row r="107" spans="1:36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1"/>
      <c r="V107" s="245"/>
      <c r="W107" s="246"/>
      <c r="X107" s="247"/>
      <c r="Y107" s="247"/>
      <c r="Z107" s="247"/>
      <c r="AA107" s="247"/>
      <c r="AB107" s="248"/>
      <c r="AC107" s="102"/>
      <c r="AD107" s="103"/>
      <c r="AE107" s="104"/>
      <c r="AF107" s="104"/>
      <c r="AG107" s="104"/>
      <c r="AH107" s="104"/>
      <c r="AI107" s="105"/>
      <c r="AJ107" s="102"/>
    </row>
    <row r="108" spans="1:36" s="66" customFormat="1" x14ac:dyDescent="0.2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122">
        <v>67653</v>
      </c>
      <c r="V108" s="237">
        <f>IF(ISERROR((O108-C108)/C108)=TRUE,0,(O108-C108)/C108)</f>
        <v>0.14184619201483853</v>
      </c>
      <c r="W108" s="238">
        <f t="shared" ref="W108:W113" si="116">IF(ISERROR((P108-D108)/D108)=TRUE,0,(P108-D108)/D108)</f>
        <v>7.6295729464049208E-2</v>
      </c>
      <c r="X108" s="239">
        <f t="shared" ref="X108:AA113" si="117">IF(ISERROR((Q108-E108)/E108)=TRUE,0,(Q108-E108)/E108)</f>
        <v>3.2652805146880591E-2</v>
      </c>
      <c r="Y108" s="239">
        <f t="shared" si="117"/>
        <v>0.20878182774664436</v>
      </c>
      <c r="Z108" s="239">
        <f t="shared" si="117"/>
        <v>5.9501628912932154E-2</v>
      </c>
      <c r="AA108" s="239">
        <f t="shared" si="117"/>
        <v>6.7638140161725063E-2</v>
      </c>
      <c r="AB108" s="206"/>
      <c r="AC108" s="37">
        <f t="shared" ref="AC108" si="118">O108-C108</f>
        <v>48026</v>
      </c>
      <c r="AD108" s="72">
        <f t="shared" ref="AD108:AD112" si="119">P108-D108</f>
        <v>25923</v>
      </c>
      <c r="AE108" s="73">
        <f t="shared" ref="AE108:AH112" si="120">Q108-E108</f>
        <v>11450</v>
      </c>
      <c r="AF108" s="73">
        <f t="shared" si="120"/>
        <v>66278</v>
      </c>
      <c r="AG108" s="73">
        <f t="shared" si="120"/>
        <v>21844</v>
      </c>
      <c r="AH108" s="73">
        <f t="shared" si="120"/>
        <v>24090</v>
      </c>
      <c r="AI108" s="123"/>
      <c r="AJ108" s="71">
        <f>IF(ISERROR(GETPIVOTDATA("VALUE",'CSS WK pvt'!$J$2,"DT_FILE",AJ$8,"COMMODITY",AJ$6,"TRIM_CAT",TRIM(B108),"TRIM_LINE",A107))=TRUE,0,GETPIVOTDATA("VALUE",'CSS WK pvt'!$J$2,"DT_FILE",AJ$8,"COMMODITY",AJ$6,"TRIM_CAT",TRIM(B108),"TRIM_LINE",A107))</f>
        <v>67653</v>
      </c>
    </row>
    <row r="109" spans="1:36" s="66" customFormat="1" x14ac:dyDescent="0.2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122">
        <v>5623</v>
      </c>
      <c r="V109" s="237">
        <f t="shared" ref="V109:V113" si="121">IF(ISERROR((O109-C109)/C109)=TRUE,0,(O109-C109)/C109)</f>
        <v>0.10113803230543318</v>
      </c>
      <c r="W109" s="238">
        <f t="shared" si="116"/>
        <v>2.0809859154929576E-2</v>
      </c>
      <c r="X109" s="239">
        <f t="shared" si="117"/>
        <v>-6.7692704804310652E-2</v>
      </c>
      <c r="Y109" s="239">
        <f t="shared" si="117"/>
        <v>0.114410798978475</v>
      </c>
      <c r="Z109" s="239">
        <f t="shared" si="117"/>
        <v>-3.1376679753582944E-2</v>
      </c>
      <c r="AA109" s="239">
        <f t="shared" si="117"/>
        <v>-5.7144791631402556E-2</v>
      </c>
      <c r="AB109" s="206"/>
      <c r="AC109" s="37">
        <f t="shared" si="104"/>
        <v>2755</v>
      </c>
      <c r="AD109" s="72">
        <f t="shared" si="119"/>
        <v>591</v>
      </c>
      <c r="AE109" s="73">
        <f t="shared" si="120"/>
        <v>-2098</v>
      </c>
      <c r="AF109" s="73">
        <f t="shared" si="120"/>
        <v>3136</v>
      </c>
      <c r="AG109" s="73">
        <f t="shared" si="120"/>
        <v>-983</v>
      </c>
      <c r="AH109" s="73">
        <f t="shared" si="120"/>
        <v>-1688</v>
      </c>
      <c r="AI109" s="123"/>
      <c r="AJ109" s="71">
        <f>IF(ISERROR(GETPIVOTDATA("VALUE",'CSS WK pvt'!$J$2,"DT_FILE",AJ$8,"COMMODITY",AJ$6,"TRIM_CAT",TRIM(B109),"TRIM_LINE",A107))=TRUE,0,GETPIVOTDATA("VALUE",'CSS WK pvt'!$J$2,"DT_FILE",AJ$8,"COMMODITY",AJ$6,"TRIM_CAT",TRIM(B109),"TRIM_LINE",A107))</f>
        <v>5623</v>
      </c>
    </row>
    <row r="110" spans="1:36" s="66" customFormat="1" x14ac:dyDescent="0.2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122">
        <v>8981</v>
      </c>
      <c r="V110" s="237">
        <f t="shared" si="121"/>
        <v>3.5150185273355831E-2</v>
      </c>
      <c r="W110" s="238">
        <f t="shared" si="116"/>
        <v>5.9431249334327401E-3</v>
      </c>
      <c r="X110" s="239">
        <f t="shared" si="117"/>
        <v>-1.6299950666008881E-2</v>
      </c>
      <c r="Y110" s="239">
        <f t="shared" si="117"/>
        <v>0.17203090159688281</v>
      </c>
      <c r="Z110" s="239">
        <f t="shared" si="117"/>
        <v>0.10307708140372543</v>
      </c>
      <c r="AA110" s="239">
        <f t="shared" si="117"/>
        <v>3.9509966123059952E-2</v>
      </c>
      <c r="AB110" s="206"/>
      <c r="AC110" s="37">
        <f t="shared" si="104"/>
        <v>1698</v>
      </c>
      <c r="AD110" s="72">
        <f t="shared" si="119"/>
        <v>279</v>
      </c>
      <c r="AE110" s="73">
        <f t="shared" si="120"/>
        <v>-826</v>
      </c>
      <c r="AF110" s="73">
        <f t="shared" si="120"/>
        <v>7638</v>
      </c>
      <c r="AG110" s="73">
        <f t="shared" si="120"/>
        <v>5008</v>
      </c>
      <c r="AH110" s="73">
        <f t="shared" si="120"/>
        <v>2006</v>
      </c>
      <c r="AI110" s="123"/>
      <c r="AJ110" s="71">
        <f>IF(ISERROR(GETPIVOTDATA("VALUE",'CSS WK pvt'!$J$2,"DT_FILE",AJ$8,"COMMODITY",AJ$6,"TRIM_CAT",TRIM(B110),"TRIM_LINE",A107))=TRUE,0,GETPIVOTDATA("VALUE",'CSS WK pvt'!$J$2,"DT_FILE",AJ$8,"COMMODITY",AJ$6,"TRIM_CAT",TRIM(B110),"TRIM_LINE",A107))</f>
        <v>8981</v>
      </c>
    </row>
    <row r="111" spans="1:36" s="66" customFormat="1" x14ac:dyDescent="0.2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122">
        <v>2037</v>
      </c>
      <c r="V111" s="237">
        <f t="shared" si="121"/>
        <v>7.1949212320714787E-2</v>
      </c>
      <c r="W111" s="238">
        <f t="shared" si="116"/>
        <v>-0.11252163877668782</v>
      </c>
      <c r="X111" s="239">
        <f t="shared" si="117"/>
        <v>-3.2701873214096733E-2</v>
      </c>
      <c r="Y111" s="239">
        <f t="shared" si="117"/>
        <v>0.1669586983729662</v>
      </c>
      <c r="Z111" s="239">
        <f t="shared" si="117"/>
        <v>6.6184775242828106E-2</v>
      </c>
      <c r="AA111" s="239">
        <f t="shared" si="117"/>
        <v>3.479609929078014E-2</v>
      </c>
      <c r="AB111" s="206"/>
      <c r="AC111" s="37">
        <f t="shared" si="104"/>
        <v>612</v>
      </c>
      <c r="AD111" s="72">
        <f t="shared" si="119"/>
        <v>-975</v>
      </c>
      <c r="AE111" s="73">
        <f t="shared" si="120"/>
        <v>-309</v>
      </c>
      <c r="AF111" s="73">
        <f t="shared" si="120"/>
        <v>1334</v>
      </c>
      <c r="AG111" s="73">
        <f t="shared" si="120"/>
        <v>586</v>
      </c>
      <c r="AH111" s="73">
        <f t="shared" si="120"/>
        <v>314</v>
      </c>
      <c r="AI111" s="123"/>
      <c r="AJ111" s="71">
        <f>IF(ISERROR(GETPIVOTDATA("VALUE",'CSS WK pvt'!$J$2,"DT_FILE",AJ$8,"COMMODITY",AJ$6,"TRIM_CAT",TRIM(B111),"TRIM_LINE",A107))=TRUE,0,GETPIVOTDATA("VALUE",'CSS WK pvt'!$J$2,"DT_FILE",AJ$8,"COMMODITY",AJ$6,"TRIM_CAT",TRIM(B111),"TRIM_LINE",A107))</f>
        <v>2037</v>
      </c>
    </row>
    <row r="112" spans="1:36" s="66" customFormat="1" x14ac:dyDescent="0.2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122">
        <v>396</v>
      </c>
      <c r="V112" s="237">
        <f t="shared" si="121"/>
        <v>4.4427710843373491E-2</v>
      </c>
      <c r="W112" s="238">
        <f t="shared" si="116"/>
        <v>-5.8551617873651769E-2</v>
      </c>
      <c r="X112" s="239">
        <f t="shared" si="117"/>
        <v>4.0989399293286218E-2</v>
      </c>
      <c r="Y112" s="239">
        <f t="shared" si="117"/>
        <v>0.14573643410852713</v>
      </c>
      <c r="Z112" s="239">
        <f t="shared" si="117"/>
        <v>0.14330708661417324</v>
      </c>
      <c r="AA112" s="239">
        <f t="shared" si="117"/>
        <v>1.0385756676557863E-2</v>
      </c>
      <c r="AB112" s="206"/>
      <c r="AC112" s="37">
        <f t="shared" si="104"/>
        <v>59</v>
      </c>
      <c r="AD112" s="72">
        <f t="shared" si="119"/>
        <v>-76</v>
      </c>
      <c r="AE112" s="73">
        <f t="shared" si="120"/>
        <v>58</v>
      </c>
      <c r="AF112" s="73">
        <f t="shared" si="120"/>
        <v>188</v>
      </c>
      <c r="AG112" s="73">
        <f t="shared" si="120"/>
        <v>182</v>
      </c>
      <c r="AH112" s="73">
        <f t="shared" si="120"/>
        <v>14</v>
      </c>
      <c r="AI112" s="123"/>
      <c r="AJ112" s="71">
        <f>IF(ISERROR(GETPIVOTDATA("VALUE",'CSS WK pvt'!$J$2,"DT_FILE",AJ$8,"COMMODITY",AJ$6,"TRIM_CAT",TRIM(B112),"TRIM_LINE",A107))=TRUE,0,GETPIVOTDATA("VALUE",'CSS WK pvt'!$J$2,"DT_FILE",AJ$8,"COMMODITY",AJ$6,"TRIM_CAT",TRIM(B112),"TRIM_LINE",A107))</f>
        <v>396</v>
      </c>
    </row>
    <row r="113" spans="1:36" s="83" customFormat="1" ht="15.75" thickBot="1" x14ac:dyDescent="0.3">
      <c r="A113" s="173"/>
      <c r="B113" s="75" t="s">
        <v>35</v>
      </c>
      <c r="C113" s="76">
        <f>SUM(C108:C112)</f>
        <v>423959</v>
      </c>
      <c r="D113" s="77">
        <f t="shared" ref="D113:AJ127" si="122">SUM(D108:D112)</f>
        <v>425078</v>
      </c>
      <c r="E113" s="77">
        <f t="shared" si="122"/>
        <v>443191</v>
      </c>
      <c r="F113" s="79">
        <f t="shared" si="122"/>
        <v>398540</v>
      </c>
      <c r="G113" s="77">
        <f t="shared" si="122"/>
        <v>457154</v>
      </c>
      <c r="H113" s="77">
        <f t="shared" si="122"/>
        <v>446843</v>
      </c>
      <c r="I113" s="77">
        <f t="shared" si="122"/>
        <v>432858</v>
      </c>
      <c r="J113" s="77">
        <f t="shared" si="122"/>
        <v>490853</v>
      </c>
      <c r="K113" s="77">
        <f t="shared" si="122"/>
        <v>423532</v>
      </c>
      <c r="L113" s="77">
        <f t="shared" si="122"/>
        <v>466753</v>
      </c>
      <c r="M113" s="77">
        <f t="shared" si="122"/>
        <v>498347</v>
      </c>
      <c r="N113" s="78">
        <f t="shared" si="122"/>
        <v>451062</v>
      </c>
      <c r="O113" s="76">
        <f t="shared" si="122"/>
        <v>477109</v>
      </c>
      <c r="P113" s="77">
        <f t="shared" si="122"/>
        <v>450820</v>
      </c>
      <c r="Q113" s="77">
        <f t="shared" si="122"/>
        <v>451466</v>
      </c>
      <c r="R113" s="77">
        <f t="shared" si="122"/>
        <v>477114</v>
      </c>
      <c r="S113" s="77">
        <f t="shared" si="122"/>
        <v>483791</v>
      </c>
      <c r="T113" s="77">
        <f t="shared" si="122"/>
        <v>471579</v>
      </c>
      <c r="U113" s="78">
        <v>84690</v>
      </c>
      <c r="V113" s="208">
        <f t="shared" si="121"/>
        <v>0.12536589623053174</v>
      </c>
      <c r="W113" s="212">
        <f t="shared" si="116"/>
        <v>6.0558297535981631E-2</v>
      </c>
      <c r="X113" s="213">
        <f t="shared" si="117"/>
        <v>1.8671408038520639E-2</v>
      </c>
      <c r="Y113" s="213">
        <f t="shared" si="117"/>
        <v>0.19715461434234957</v>
      </c>
      <c r="Z113" s="213">
        <f t="shared" si="117"/>
        <v>5.8267017241454742E-2</v>
      </c>
      <c r="AA113" s="213">
        <f t="shared" si="117"/>
        <v>5.5357250756977283E-2</v>
      </c>
      <c r="AB113" s="214"/>
      <c r="AC113" s="79">
        <f t="shared" si="122"/>
        <v>53150</v>
      </c>
      <c r="AD113" s="80">
        <f t="shared" si="122"/>
        <v>25742</v>
      </c>
      <c r="AE113" s="81">
        <f t="shared" si="122"/>
        <v>8275</v>
      </c>
      <c r="AF113" s="81">
        <f t="shared" si="122"/>
        <v>78574</v>
      </c>
      <c r="AG113" s="81">
        <f t="shared" ref="AG113:AH113" si="123">SUM(AG108:AG112)</f>
        <v>26637</v>
      </c>
      <c r="AH113" s="81">
        <f t="shared" si="123"/>
        <v>24736</v>
      </c>
      <c r="AI113" s="82"/>
      <c r="AJ113" s="79">
        <f t="shared" si="122"/>
        <v>84690</v>
      </c>
    </row>
    <row r="114" spans="1:36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8"/>
      <c r="V114" s="233"/>
      <c r="W114" s="234"/>
      <c r="X114" s="235"/>
      <c r="Y114" s="235"/>
      <c r="Z114" s="235"/>
      <c r="AA114" s="235"/>
      <c r="AB114" s="236"/>
      <c r="AC114" s="109"/>
      <c r="AD114" s="110"/>
      <c r="AE114" s="111"/>
      <c r="AF114" s="111"/>
      <c r="AG114" s="111"/>
      <c r="AH114" s="111"/>
      <c r="AI114" s="112"/>
      <c r="AJ114" s="109"/>
    </row>
    <row r="115" spans="1:36" s="41" customFormat="1" x14ac:dyDescent="0.2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24">+E94-E101</f>
        <v>-2599398.8900000006</v>
      </c>
      <c r="F115" s="114">
        <f t="shared" si="124"/>
        <v>2691115.3900000006</v>
      </c>
      <c r="G115" s="114">
        <f t="shared" si="124"/>
        <v>12739846.379999995</v>
      </c>
      <c r="H115" s="114">
        <f t="shared" si="124"/>
        <v>6125041.5</v>
      </c>
      <c r="I115" s="114">
        <f t="shared" si="124"/>
        <v>-5504126.9800000042</v>
      </c>
      <c r="J115" s="114">
        <f t="shared" si="124"/>
        <v>-4449405.8400000036</v>
      </c>
      <c r="K115" s="114">
        <f t="shared" si="124"/>
        <v>-225298.53000000119</v>
      </c>
      <c r="L115" s="114">
        <f t="shared" si="124"/>
        <v>6531774.3599999994</v>
      </c>
      <c r="M115" s="114">
        <f t="shared" si="124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25">+P94-P101</f>
        <v>2251166.3000000045</v>
      </c>
      <c r="Q115" s="114">
        <f t="shared" si="125"/>
        <v>2608598.4299999997</v>
      </c>
      <c r="R115" s="114">
        <f t="shared" si="125"/>
        <v>1803829.1600000039</v>
      </c>
      <c r="S115" s="114">
        <f t="shared" si="125"/>
        <v>21691386.269999996</v>
      </c>
      <c r="T115" s="114">
        <v>13789595</v>
      </c>
      <c r="U115" s="115">
        <v>3631156</v>
      </c>
      <c r="V115" s="237">
        <f>IF(ISERROR((O115-C115)/C115)=TRUE,0,(O115-C115)/C115)</f>
        <v>-0.72819052293411923</v>
      </c>
      <c r="W115" s="238">
        <f t="shared" ref="W115:W120" si="126">IF(ISERROR((P115-D115)/D115)=TRUE,0,(P115-D115)/D115)</f>
        <v>-1.3816421200925033</v>
      </c>
      <c r="X115" s="239">
        <f t="shared" ref="X115:AA120" si="127">IF(ISERROR((Q115-E115)/E115)=TRUE,0,(Q115-E115)/E115)</f>
        <v>-2.0035391028423497</v>
      </c>
      <c r="Y115" s="239">
        <f t="shared" si="127"/>
        <v>-0.32970947039175325</v>
      </c>
      <c r="Z115" s="239">
        <f t="shared" si="127"/>
        <v>0.70264111693315445</v>
      </c>
      <c r="AA115" s="239">
        <f t="shared" si="127"/>
        <v>1.2513471949536994</v>
      </c>
      <c r="AB115" s="206"/>
      <c r="AC115" s="38">
        <f t="shared" ref="AC115" si="128">O115-C115</f>
        <v>2403166.3099999949</v>
      </c>
      <c r="AD115" s="72">
        <f t="shared" ref="AD115:AD119" si="129">P115-D115</f>
        <v>8149797.9800000042</v>
      </c>
      <c r="AE115" s="73">
        <f t="shared" ref="AE115:AH119" si="130">Q115-E115</f>
        <v>5207997.32</v>
      </c>
      <c r="AF115" s="73">
        <f t="shared" si="130"/>
        <v>-887286.22999999672</v>
      </c>
      <c r="AG115" s="73">
        <f t="shared" si="130"/>
        <v>8951539.8900000006</v>
      </c>
      <c r="AH115" s="73">
        <f t="shared" si="130"/>
        <v>7664553.5</v>
      </c>
      <c r="AI115" s="118"/>
      <c r="AJ115" s="38">
        <f>+AJ94-AJ101</f>
        <v>3631156</v>
      </c>
    </row>
    <row r="116" spans="1:36" s="41" customFormat="1" x14ac:dyDescent="0.25">
      <c r="A116" s="172"/>
      <c r="B116" s="42" t="s">
        <v>31</v>
      </c>
      <c r="C116" s="113">
        <f t="shared" ref="C116:D116" si="131">+C95-C102</f>
        <v>427055.75999999978</v>
      </c>
      <c r="D116" s="114">
        <f t="shared" si="131"/>
        <v>47824.540000000037</v>
      </c>
      <c r="E116" s="114">
        <f t="shared" ref="E116:S116" si="132">+E95-E102</f>
        <v>-300221.31999999983</v>
      </c>
      <c r="F116" s="114">
        <f t="shared" si="132"/>
        <v>251021.0299999998</v>
      </c>
      <c r="G116" s="114">
        <f t="shared" si="132"/>
        <v>867070.03000000026</v>
      </c>
      <c r="H116" s="114">
        <f t="shared" si="132"/>
        <v>960264.85000000009</v>
      </c>
      <c r="I116" s="114">
        <f t="shared" si="132"/>
        <v>305375.91000000015</v>
      </c>
      <c r="J116" s="114">
        <f t="shared" si="132"/>
        <v>294249.48</v>
      </c>
      <c r="K116" s="114">
        <f t="shared" si="132"/>
        <v>799883.7</v>
      </c>
      <c r="L116" s="114">
        <f t="shared" si="132"/>
        <v>1339776.1700000004</v>
      </c>
      <c r="M116" s="114">
        <f t="shared" si="132"/>
        <v>1112258.5</v>
      </c>
      <c r="N116" s="115">
        <f t="shared" si="132"/>
        <v>215788.41999999993</v>
      </c>
      <c r="O116" s="113">
        <f t="shared" si="132"/>
        <v>607536.4700000002</v>
      </c>
      <c r="P116" s="114">
        <f t="shared" si="132"/>
        <v>463376.30999999959</v>
      </c>
      <c r="Q116" s="114">
        <f t="shared" si="132"/>
        <v>291453.36000000034</v>
      </c>
      <c r="R116" s="114">
        <f t="shared" si="132"/>
        <v>285517.73999999976</v>
      </c>
      <c r="S116" s="114">
        <f t="shared" si="132"/>
        <v>1329298.6000000001</v>
      </c>
      <c r="T116" s="114">
        <v>1524418</v>
      </c>
      <c r="U116" s="115">
        <v>187984</v>
      </c>
      <c r="V116" s="237">
        <f t="shared" ref="V116:V120" si="133">IF(ISERROR((O116-C116)/C116)=TRUE,0,(O116-C116)/C116)</f>
        <v>0.42261626444284589</v>
      </c>
      <c r="W116" s="238">
        <f t="shared" si="126"/>
        <v>8.6890907889547755</v>
      </c>
      <c r="X116" s="239">
        <f t="shared" si="127"/>
        <v>-1.9707950121596978</v>
      </c>
      <c r="Y116" s="239">
        <f t="shared" si="127"/>
        <v>0.13742557745062234</v>
      </c>
      <c r="Z116" s="239">
        <f t="shared" si="127"/>
        <v>0.53309254616954027</v>
      </c>
      <c r="AA116" s="239">
        <f t="shared" si="127"/>
        <v>0.587497449271417</v>
      </c>
      <c r="AB116" s="206"/>
      <c r="AC116" s="38">
        <f t="shared" si="104"/>
        <v>180480.71000000043</v>
      </c>
      <c r="AD116" s="72">
        <f t="shared" si="129"/>
        <v>415551.76999999955</v>
      </c>
      <c r="AE116" s="73">
        <f t="shared" si="130"/>
        <v>591674.68000000017</v>
      </c>
      <c r="AF116" s="73">
        <f t="shared" si="130"/>
        <v>34496.709999999963</v>
      </c>
      <c r="AG116" s="73">
        <f t="shared" si="130"/>
        <v>462228.56999999983</v>
      </c>
      <c r="AH116" s="73">
        <f t="shared" si="130"/>
        <v>564153.14999999991</v>
      </c>
      <c r="AI116" s="118"/>
      <c r="AJ116" s="38">
        <f t="shared" ref="AJ116:AJ120" si="134">+AJ95-AJ102</f>
        <v>187984</v>
      </c>
    </row>
    <row r="117" spans="1:36" s="41" customFormat="1" x14ac:dyDescent="0.25">
      <c r="A117" s="172"/>
      <c r="B117" s="42" t="s">
        <v>32</v>
      </c>
      <c r="C117" s="113">
        <f t="shared" ref="C117:D117" si="135">+C96-C103</f>
        <v>-827238.18999999948</v>
      </c>
      <c r="D117" s="114">
        <f t="shared" si="135"/>
        <v>-710790.91000000015</v>
      </c>
      <c r="E117" s="114">
        <f t="shared" ref="E117:S117" si="136">+E96-E103</f>
        <v>-1023981.3800000008</v>
      </c>
      <c r="F117" s="114">
        <f t="shared" si="136"/>
        <v>768409.01000000071</v>
      </c>
      <c r="G117" s="114">
        <f t="shared" si="136"/>
        <v>1794381.9600000009</v>
      </c>
      <c r="H117" s="114">
        <f t="shared" si="136"/>
        <v>497720.99000000022</v>
      </c>
      <c r="I117" s="114">
        <f t="shared" si="136"/>
        <v>189617.26999999955</v>
      </c>
      <c r="J117" s="114">
        <f t="shared" si="136"/>
        <v>-626189.12999999896</v>
      </c>
      <c r="K117" s="114">
        <f t="shared" si="136"/>
        <v>316730.74000000022</v>
      </c>
      <c r="L117" s="114">
        <f t="shared" si="136"/>
        <v>1438288.709999999</v>
      </c>
      <c r="M117" s="114">
        <f t="shared" si="136"/>
        <v>1263129.33</v>
      </c>
      <c r="N117" s="115">
        <f t="shared" si="136"/>
        <v>41314.669999999925</v>
      </c>
      <c r="O117" s="113">
        <f t="shared" si="136"/>
        <v>698877.33000000007</v>
      </c>
      <c r="P117" s="114">
        <f t="shared" si="136"/>
        <v>1042364.1299999999</v>
      </c>
      <c r="Q117" s="114">
        <f t="shared" si="136"/>
        <v>-448843.84999999963</v>
      </c>
      <c r="R117" s="114">
        <f t="shared" si="136"/>
        <v>220514.6799999997</v>
      </c>
      <c r="S117" s="114">
        <f t="shared" si="136"/>
        <v>2460441.6500000004</v>
      </c>
      <c r="T117" s="114">
        <v>2051560</v>
      </c>
      <c r="U117" s="115">
        <v>680805</v>
      </c>
      <c r="V117" s="237">
        <f t="shared" si="133"/>
        <v>-1.8448320428726828</v>
      </c>
      <c r="W117" s="238">
        <f t="shared" si="126"/>
        <v>-2.466484890753597</v>
      </c>
      <c r="X117" s="239">
        <f t="shared" si="127"/>
        <v>-0.56166795728258334</v>
      </c>
      <c r="Y117" s="239">
        <f t="shared" si="127"/>
        <v>-0.71302434363699163</v>
      </c>
      <c r="Z117" s="239">
        <f t="shared" si="127"/>
        <v>0.37119169989872119</v>
      </c>
      <c r="AA117" s="239">
        <f t="shared" si="127"/>
        <v>3.1219077379075353</v>
      </c>
      <c r="AB117" s="206"/>
      <c r="AC117" s="38">
        <f t="shared" si="104"/>
        <v>1526115.5199999996</v>
      </c>
      <c r="AD117" s="72">
        <f t="shared" si="129"/>
        <v>1753155.04</v>
      </c>
      <c r="AE117" s="73">
        <f t="shared" si="130"/>
        <v>575137.53000000119</v>
      </c>
      <c r="AF117" s="73">
        <f t="shared" si="130"/>
        <v>-547894.33000000101</v>
      </c>
      <c r="AG117" s="73">
        <f t="shared" si="130"/>
        <v>666059.68999999948</v>
      </c>
      <c r="AH117" s="73">
        <f t="shared" si="130"/>
        <v>1553839.0099999998</v>
      </c>
      <c r="AI117" s="118"/>
      <c r="AJ117" s="38">
        <f t="shared" si="134"/>
        <v>680805</v>
      </c>
    </row>
    <row r="118" spans="1:36" s="41" customFormat="1" x14ac:dyDescent="0.25">
      <c r="A118" s="172"/>
      <c r="B118" s="42" t="s">
        <v>33</v>
      </c>
      <c r="C118" s="113">
        <f t="shared" ref="C118:D118" si="137">+C97-C104</f>
        <v>534485.55000000075</v>
      </c>
      <c r="D118" s="114">
        <f t="shared" si="137"/>
        <v>262247.19999999925</v>
      </c>
      <c r="E118" s="114">
        <f t="shared" ref="E118:S118" si="138">+E97-E104</f>
        <v>-1682012.4600000009</v>
      </c>
      <c r="F118" s="114">
        <f t="shared" si="138"/>
        <v>1658267.5899999999</v>
      </c>
      <c r="G118" s="114">
        <f t="shared" si="138"/>
        <v>6546858.410000002</v>
      </c>
      <c r="H118" s="114">
        <f t="shared" si="138"/>
        <v>231516.89999999851</v>
      </c>
      <c r="I118" s="114">
        <f t="shared" si="138"/>
        <v>1782491.58</v>
      </c>
      <c r="J118" s="114">
        <f t="shared" si="138"/>
        <v>-401015.89999999851</v>
      </c>
      <c r="K118" s="114">
        <f t="shared" si="138"/>
        <v>208556.59999999963</v>
      </c>
      <c r="L118" s="114">
        <f t="shared" si="138"/>
        <v>1731947.9800000004</v>
      </c>
      <c r="M118" s="114">
        <f t="shared" si="138"/>
        <v>1994410.9100000001</v>
      </c>
      <c r="N118" s="115">
        <f t="shared" si="138"/>
        <v>348211.54000000097</v>
      </c>
      <c r="O118" s="113">
        <f t="shared" si="138"/>
        <v>55433.139999998733</v>
      </c>
      <c r="P118" s="114">
        <f t="shared" si="138"/>
        <v>2577875.9000000004</v>
      </c>
      <c r="Q118" s="114">
        <f t="shared" si="138"/>
        <v>-649336.05000000075</v>
      </c>
      <c r="R118" s="114">
        <f t="shared" si="138"/>
        <v>1302191.2599999998</v>
      </c>
      <c r="S118" s="114">
        <f t="shared" si="138"/>
        <v>2333046.7599999979</v>
      </c>
      <c r="T118" s="114">
        <v>5685101</v>
      </c>
      <c r="U118" s="115">
        <v>1187163</v>
      </c>
      <c r="V118" s="237">
        <f t="shared" si="133"/>
        <v>-0.89628692487570771</v>
      </c>
      <c r="W118" s="238">
        <f t="shared" si="126"/>
        <v>8.8299463254517399</v>
      </c>
      <c r="X118" s="239">
        <f t="shared" si="127"/>
        <v>-0.61395288950475413</v>
      </c>
      <c r="Y118" s="239">
        <f t="shared" si="127"/>
        <v>-0.21472790769552463</v>
      </c>
      <c r="Z118" s="239">
        <f t="shared" si="127"/>
        <v>-0.64363873267269922</v>
      </c>
      <c r="AA118" s="239">
        <f t="shared" si="127"/>
        <v>23.555879074054793</v>
      </c>
      <c r="AB118" s="206"/>
      <c r="AC118" s="38">
        <f t="shared" si="104"/>
        <v>-479052.41000000201</v>
      </c>
      <c r="AD118" s="72">
        <f t="shared" si="129"/>
        <v>2315628.7000000011</v>
      </c>
      <c r="AE118" s="73">
        <f t="shared" si="130"/>
        <v>1032676.4100000001</v>
      </c>
      <c r="AF118" s="73">
        <f t="shared" si="130"/>
        <v>-356076.33000000007</v>
      </c>
      <c r="AG118" s="73">
        <f t="shared" si="130"/>
        <v>-4213811.6500000041</v>
      </c>
      <c r="AH118" s="73">
        <f t="shared" si="130"/>
        <v>5453584.1000000015</v>
      </c>
      <c r="AI118" s="118"/>
      <c r="AJ118" s="38">
        <f t="shared" si="134"/>
        <v>1187163</v>
      </c>
    </row>
    <row r="119" spans="1:36" s="41" customFormat="1" x14ac:dyDescent="0.25">
      <c r="A119" s="172"/>
      <c r="B119" s="42" t="s">
        <v>34</v>
      </c>
      <c r="C119" s="113">
        <f t="shared" ref="C119:D119" si="139">+C98-C105</f>
        <v>1965354.3699999973</v>
      </c>
      <c r="D119" s="114">
        <f t="shared" si="139"/>
        <v>2689779.2200000025</v>
      </c>
      <c r="E119" s="114">
        <f t="shared" ref="E119:S119" si="140">+E98-E105</f>
        <v>-2399343.1899999976</v>
      </c>
      <c r="F119" s="114">
        <f t="shared" si="140"/>
        <v>1716894.3299999982</v>
      </c>
      <c r="G119" s="114">
        <f t="shared" si="140"/>
        <v>2506432.7200000025</v>
      </c>
      <c r="H119" s="114">
        <f t="shared" si="140"/>
        <v>-772239.73000000045</v>
      </c>
      <c r="I119" s="114">
        <f t="shared" si="140"/>
        <v>2843988.4299999997</v>
      </c>
      <c r="J119" s="114">
        <f t="shared" si="140"/>
        <v>1320514.6999999993</v>
      </c>
      <c r="K119" s="114">
        <f t="shared" si="140"/>
        <v>-1205911.2100000009</v>
      </c>
      <c r="L119" s="114">
        <f t="shared" si="140"/>
        <v>2194665.1999999993</v>
      </c>
      <c r="M119" s="114">
        <f t="shared" si="140"/>
        <v>2583467.4900000021</v>
      </c>
      <c r="N119" s="115">
        <f t="shared" si="140"/>
        <v>-367031.5700000003</v>
      </c>
      <c r="O119" s="113">
        <f t="shared" si="140"/>
        <v>-988050.64999999851</v>
      </c>
      <c r="P119" s="114">
        <f t="shared" si="140"/>
        <v>4323844.2400000021</v>
      </c>
      <c r="Q119" s="114">
        <f t="shared" si="140"/>
        <v>-976094.75</v>
      </c>
      <c r="R119" s="114">
        <f t="shared" si="140"/>
        <v>7088161.6600000001</v>
      </c>
      <c r="S119" s="114">
        <f t="shared" si="140"/>
        <v>2642740.6499999985</v>
      </c>
      <c r="T119" s="114">
        <v>4780875</v>
      </c>
      <c r="U119" s="115">
        <v>1225365</v>
      </c>
      <c r="V119" s="237">
        <f t="shared" si="133"/>
        <v>-1.5027340947169745</v>
      </c>
      <c r="W119" s="238">
        <f t="shared" si="126"/>
        <v>0.60750897614563248</v>
      </c>
      <c r="X119" s="239">
        <f t="shared" si="127"/>
        <v>-0.59318252008792416</v>
      </c>
      <c r="Y119" s="239">
        <f t="shared" si="127"/>
        <v>3.12847869326938</v>
      </c>
      <c r="Z119" s="239">
        <f t="shared" si="127"/>
        <v>5.4383239139966157E-2</v>
      </c>
      <c r="AA119" s="239">
        <f t="shared" si="127"/>
        <v>-7.1909207908792743</v>
      </c>
      <c r="AB119" s="206"/>
      <c r="AC119" s="38">
        <f t="shared" si="104"/>
        <v>-2953405.0199999958</v>
      </c>
      <c r="AD119" s="72">
        <f t="shared" si="129"/>
        <v>1634065.0199999996</v>
      </c>
      <c r="AE119" s="73">
        <f t="shared" si="130"/>
        <v>1423248.4399999976</v>
      </c>
      <c r="AF119" s="73">
        <f t="shared" si="130"/>
        <v>5371267.3300000019</v>
      </c>
      <c r="AG119" s="73">
        <f t="shared" si="130"/>
        <v>136307.92999999598</v>
      </c>
      <c r="AH119" s="73">
        <f t="shared" si="130"/>
        <v>5553114.7300000004</v>
      </c>
      <c r="AI119" s="118"/>
      <c r="AJ119" s="38">
        <f t="shared" si="134"/>
        <v>1225365</v>
      </c>
    </row>
    <row r="120" spans="1:36" s="150" customFormat="1" ht="15.75" thickBot="1" x14ac:dyDescent="0.3">
      <c r="A120" s="173"/>
      <c r="B120" s="57" t="s">
        <v>35</v>
      </c>
      <c r="C120" s="144">
        <f>SUM(C115:C119)</f>
        <v>-1200531.4499999993</v>
      </c>
      <c r="D120" s="145">
        <f t="shared" ref="D120:AF120" si="141">SUM(D115:D119)</f>
        <v>-3609571.629999998</v>
      </c>
      <c r="E120" s="145">
        <f t="shared" si="141"/>
        <v>-8004957.2400000002</v>
      </c>
      <c r="F120" s="39">
        <f t="shared" si="141"/>
        <v>7085707.3499999996</v>
      </c>
      <c r="G120" s="145">
        <f t="shared" si="141"/>
        <v>24454589.500000004</v>
      </c>
      <c r="H120" s="145">
        <f t="shared" si="141"/>
        <v>7042304.5099999979</v>
      </c>
      <c r="I120" s="145">
        <f t="shared" si="141"/>
        <v>-382653.79000000469</v>
      </c>
      <c r="J120" s="145">
        <f t="shared" si="141"/>
        <v>-3861846.6900000013</v>
      </c>
      <c r="K120" s="145">
        <f t="shared" si="141"/>
        <v>-106038.70000000228</v>
      </c>
      <c r="L120" s="145">
        <f t="shared" si="141"/>
        <v>13236452.419999998</v>
      </c>
      <c r="M120" s="145">
        <f t="shared" si="141"/>
        <v>15749627.730000002</v>
      </c>
      <c r="N120" s="146">
        <f t="shared" si="141"/>
        <v>-2948499.7699999977</v>
      </c>
      <c r="O120" s="184">
        <f t="shared" si="141"/>
        <v>-523226.34000000218</v>
      </c>
      <c r="P120" s="39">
        <f t="shared" si="141"/>
        <v>10658626.880000006</v>
      </c>
      <c r="Q120" s="145">
        <f t="shared" si="141"/>
        <v>825777.13999999966</v>
      </c>
      <c r="R120" s="145">
        <f t="shared" si="141"/>
        <v>10700214.500000004</v>
      </c>
      <c r="S120" s="145">
        <f t="shared" si="141"/>
        <v>30456913.929999992</v>
      </c>
      <c r="T120" s="145">
        <v>27831549</v>
      </c>
      <c r="U120" s="146">
        <v>6912473</v>
      </c>
      <c r="V120" s="208">
        <f t="shared" si="133"/>
        <v>-0.56417106773837333</v>
      </c>
      <c r="W120" s="212">
        <f t="shared" si="126"/>
        <v>-3.9528786162362466</v>
      </c>
      <c r="X120" s="213">
        <f t="shared" si="127"/>
        <v>-1.10315821999319</v>
      </c>
      <c r="Y120" s="213">
        <f t="shared" si="127"/>
        <v>0.51011239548300058</v>
      </c>
      <c r="Z120" s="213">
        <f t="shared" si="127"/>
        <v>0.24544776881247538</v>
      </c>
      <c r="AA120" s="213">
        <f t="shared" si="127"/>
        <v>2.9520513434884128</v>
      </c>
      <c r="AB120" s="214"/>
      <c r="AC120" s="39">
        <f t="shared" si="122"/>
        <v>677305.10999999708</v>
      </c>
      <c r="AD120" s="147">
        <f t="shared" si="141"/>
        <v>14268198.510000004</v>
      </c>
      <c r="AE120" s="148">
        <f t="shared" si="141"/>
        <v>8830734.379999999</v>
      </c>
      <c r="AF120" s="148">
        <f t="shared" si="141"/>
        <v>3614507.1500000041</v>
      </c>
      <c r="AG120" s="148">
        <f t="shared" ref="AG120:AH120" si="142">SUM(AG115:AG119)</f>
        <v>6002324.4299999923</v>
      </c>
      <c r="AH120" s="148">
        <f t="shared" si="142"/>
        <v>20789244.490000002</v>
      </c>
      <c r="AI120" s="149"/>
      <c r="AJ120" s="39">
        <f t="shared" si="134"/>
        <v>6912473</v>
      </c>
    </row>
    <row r="121" spans="1:36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7"/>
      <c r="V121" s="233"/>
      <c r="W121" s="234"/>
      <c r="X121" s="235"/>
      <c r="Y121" s="235"/>
      <c r="Z121" s="235"/>
      <c r="AA121" s="235"/>
      <c r="AB121" s="236"/>
      <c r="AC121" s="88"/>
      <c r="AD121" s="89"/>
      <c r="AE121" s="90"/>
      <c r="AF121" s="90"/>
      <c r="AG121" s="90"/>
      <c r="AH121" s="90"/>
      <c r="AI121" s="91"/>
      <c r="AJ121" s="88"/>
    </row>
    <row r="122" spans="1:36" s="66" customFormat="1" x14ac:dyDescent="0.2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125">
        <v>198</v>
      </c>
      <c r="V122" s="237">
        <f>IF(ISERROR((O122-C122)/C122)=TRUE,0,(O122-C122)/C122)</f>
        <v>-0.41330166270783847</v>
      </c>
      <c r="W122" s="238">
        <f t="shared" ref="W122:W127" si="143">IF(ISERROR((P122-D122)/D122)=TRUE,0,(P122-D122)/D122)</f>
        <v>-0.41491841491841491</v>
      </c>
      <c r="X122" s="239">
        <f t="shared" ref="X122:AA127" si="144">IF(ISERROR((Q122-E122)/E122)=TRUE,0,(Q122-E122)/E122)</f>
        <v>-0.48314606741573035</v>
      </c>
      <c r="Y122" s="239">
        <f t="shared" si="144"/>
        <v>-0.50835322195704058</v>
      </c>
      <c r="Z122" s="239">
        <f t="shared" si="144"/>
        <v>-0.52579852579852582</v>
      </c>
      <c r="AA122" s="239">
        <f t="shared" si="144"/>
        <v>-0.50368550368550369</v>
      </c>
      <c r="AB122" s="253"/>
      <c r="AC122" s="71">
        <f t="shared" ref="AC122" si="145">O122-C122</f>
        <v>-174</v>
      </c>
      <c r="AD122" s="72">
        <f t="shared" ref="AD122:AD126" si="146">P122-D122</f>
        <v>-178</v>
      </c>
      <c r="AE122" s="73">
        <f t="shared" ref="AE122:AH126" si="147">Q122-E122</f>
        <v>-215</v>
      </c>
      <c r="AF122" s="73">
        <f t="shared" si="147"/>
        <v>-213</v>
      </c>
      <c r="AG122" s="73">
        <f t="shared" si="147"/>
        <v>-214</v>
      </c>
      <c r="AH122" s="73">
        <f t="shared" si="147"/>
        <v>-205</v>
      </c>
      <c r="AI122" s="127"/>
      <c r="AJ122" s="71">
        <f>IF(ISERROR(GETPIVOTDATA("VALUE",'CSS WK pvt'!$J$2,"DT_FILE",AJ$8,"COMMODITY",AJ$6,"TRIM_CAT",TRIM(B122),"TRIM_LINE",A121))=TRUE,0,GETPIVOTDATA("VALUE",'CSS WK pvt'!$J$2,"DT_FILE",AJ$8,"COMMODITY",AJ$6,"TRIM_CAT",TRIM(B122),"TRIM_LINE",A121))</f>
        <v>198</v>
      </c>
    </row>
    <row r="123" spans="1:36" s="66" customFormat="1" x14ac:dyDescent="0.2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125">
        <v>1275</v>
      </c>
      <c r="V123" s="237">
        <f t="shared" ref="V123:V127" si="148">IF(ISERROR((O123-C123)/C123)=TRUE,0,(O123-C123)/C123)</f>
        <v>0.32973421926910301</v>
      </c>
      <c r="W123" s="238">
        <f t="shared" si="143"/>
        <v>0.22112462006079028</v>
      </c>
      <c r="X123" s="239">
        <f t="shared" si="144"/>
        <v>-6.5563725490196081E-2</v>
      </c>
      <c r="Y123" s="239">
        <f t="shared" si="144"/>
        <v>-0.21916299559471367</v>
      </c>
      <c r="Z123" s="239">
        <f t="shared" si="144"/>
        <v>-0.18706942236354002</v>
      </c>
      <c r="AA123" s="239">
        <f t="shared" si="144"/>
        <v>-0.34539969834087481</v>
      </c>
      <c r="AB123" s="253"/>
      <c r="AC123" s="71">
        <f t="shared" si="104"/>
        <v>397</v>
      </c>
      <c r="AD123" s="72">
        <f t="shared" si="146"/>
        <v>291</v>
      </c>
      <c r="AE123" s="73">
        <f t="shared" si="147"/>
        <v>-107</v>
      </c>
      <c r="AF123" s="73">
        <f t="shared" si="147"/>
        <v>-398</v>
      </c>
      <c r="AG123" s="73">
        <f t="shared" si="147"/>
        <v>-353</v>
      </c>
      <c r="AH123" s="73">
        <f t="shared" si="147"/>
        <v>-687</v>
      </c>
      <c r="AI123" s="127"/>
      <c r="AJ123" s="71">
        <f>IF(ISERROR(GETPIVOTDATA("VALUE",'CSS WK pvt'!$J$2,"DT_FILE",AJ$8,"COMMODITY",AJ$6,"TRIM_CAT",TRIM(B123),"TRIM_LINE",A121))=TRUE,0,GETPIVOTDATA("VALUE",'CSS WK pvt'!$J$2,"DT_FILE",AJ$8,"COMMODITY",AJ$6,"TRIM_CAT",TRIM(B123),"TRIM_LINE",A121))</f>
        <v>1275</v>
      </c>
    </row>
    <row r="124" spans="1:36" s="66" customFormat="1" x14ac:dyDescent="0.2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125"/>
      <c r="V124" s="237">
        <f t="shared" si="148"/>
        <v>0</v>
      </c>
      <c r="W124" s="238">
        <f t="shared" si="143"/>
        <v>0</v>
      </c>
      <c r="X124" s="239">
        <f t="shared" si="144"/>
        <v>0</v>
      </c>
      <c r="Y124" s="239">
        <f t="shared" si="144"/>
        <v>0</v>
      </c>
      <c r="Z124" s="239">
        <f t="shared" si="144"/>
        <v>0</v>
      </c>
      <c r="AA124" s="239">
        <f t="shared" si="144"/>
        <v>0</v>
      </c>
      <c r="AB124" s="253"/>
      <c r="AC124" s="71">
        <f t="shared" si="104"/>
        <v>0</v>
      </c>
      <c r="AD124" s="72">
        <f t="shared" si="146"/>
        <v>0</v>
      </c>
      <c r="AE124" s="73">
        <f t="shared" si="147"/>
        <v>0</v>
      </c>
      <c r="AF124" s="73">
        <f t="shared" si="147"/>
        <v>0</v>
      </c>
      <c r="AG124" s="73">
        <f t="shared" si="147"/>
        <v>0</v>
      </c>
      <c r="AH124" s="73">
        <f t="shared" si="147"/>
        <v>0</v>
      </c>
      <c r="AI124" s="127"/>
      <c r="AJ124" s="71"/>
    </row>
    <row r="125" spans="1:36" s="66" customFormat="1" x14ac:dyDescent="0.2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125"/>
      <c r="V125" s="237">
        <f t="shared" si="148"/>
        <v>0</v>
      </c>
      <c r="W125" s="238">
        <f t="shared" si="143"/>
        <v>0</v>
      </c>
      <c r="X125" s="239">
        <f t="shared" si="144"/>
        <v>0</v>
      </c>
      <c r="Y125" s="239">
        <f t="shared" si="144"/>
        <v>0</v>
      </c>
      <c r="Z125" s="239">
        <f t="shared" si="144"/>
        <v>0</v>
      </c>
      <c r="AA125" s="239">
        <f t="shared" si="144"/>
        <v>0</v>
      </c>
      <c r="AB125" s="253"/>
      <c r="AC125" s="71">
        <f t="shared" si="104"/>
        <v>0</v>
      </c>
      <c r="AD125" s="72">
        <f t="shared" si="146"/>
        <v>0</v>
      </c>
      <c r="AE125" s="73">
        <f t="shared" si="147"/>
        <v>0</v>
      </c>
      <c r="AF125" s="73">
        <f t="shared" si="147"/>
        <v>0</v>
      </c>
      <c r="AG125" s="73">
        <f t="shared" si="147"/>
        <v>0</v>
      </c>
      <c r="AH125" s="73">
        <f t="shared" si="147"/>
        <v>0</v>
      </c>
      <c r="AI125" s="127"/>
      <c r="AJ125" s="71"/>
    </row>
    <row r="126" spans="1:36" s="66" customFormat="1" x14ac:dyDescent="0.2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125"/>
      <c r="V126" s="237">
        <f t="shared" si="148"/>
        <v>0</v>
      </c>
      <c r="W126" s="238">
        <f t="shared" si="143"/>
        <v>0</v>
      </c>
      <c r="X126" s="239">
        <f t="shared" si="144"/>
        <v>0</v>
      </c>
      <c r="Y126" s="239">
        <f t="shared" si="144"/>
        <v>0</v>
      </c>
      <c r="Z126" s="239">
        <f t="shared" si="144"/>
        <v>0</v>
      </c>
      <c r="AA126" s="239">
        <f t="shared" si="144"/>
        <v>0</v>
      </c>
      <c r="AB126" s="253"/>
      <c r="AC126" s="71">
        <f t="shared" si="104"/>
        <v>0</v>
      </c>
      <c r="AD126" s="72">
        <f t="shared" si="146"/>
        <v>0</v>
      </c>
      <c r="AE126" s="73">
        <f t="shared" si="147"/>
        <v>0</v>
      </c>
      <c r="AF126" s="73">
        <f t="shared" si="147"/>
        <v>0</v>
      </c>
      <c r="AG126" s="73">
        <f t="shared" si="147"/>
        <v>0</v>
      </c>
      <c r="AH126" s="73">
        <f t="shared" si="147"/>
        <v>0</v>
      </c>
      <c r="AI126" s="127"/>
      <c r="AJ126" s="71"/>
    </row>
    <row r="127" spans="1:36" s="83" customFormat="1" x14ac:dyDescent="0.25">
      <c r="A127" s="173"/>
      <c r="B127" s="67" t="s">
        <v>35</v>
      </c>
      <c r="C127" s="139">
        <f>SUM(C122:C126)</f>
        <v>1625</v>
      </c>
      <c r="D127" s="140">
        <f t="shared" ref="D127:AJ127" si="149">SUM(D122:D126)</f>
        <v>1745</v>
      </c>
      <c r="E127" s="140">
        <f t="shared" si="149"/>
        <v>2077</v>
      </c>
      <c r="F127" s="141">
        <f t="shared" si="149"/>
        <v>2235</v>
      </c>
      <c r="G127" s="140">
        <f t="shared" si="149"/>
        <v>2294</v>
      </c>
      <c r="H127" s="141">
        <f t="shared" si="149"/>
        <v>2396</v>
      </c>
      <c r="I127" s="140">
        <f t="shared" si="149"/>
        <v>2405</v>
      </c>
      <c r="J127" s="141">
        <f t="shared" si="149"/>
        <v>2371</v>
      </c>
      <c r="K127" s="140">
        <f t="shared" si="149"/>
        <v>2252</v>
      </c>
      <c r="L127" s="141">
        <f t="shared" si="149"/>
        <v>2083</v>
      </c>
      <c r="M127" s="141">
        <f t="shared" si="149"/>
        <v>1969</v>
      </c>
      <c r="N127" s="142">
        <f t="shared" si="149"/>
        <v>1864</v>
      </c>
      <c r="O127" s="139">
        <f t="shared" si="149"/>
        <v>1848</v>
      </c>
      <c r="P127" s="141">
        <v>1858</v>
      </c>
      <c r="Q127" s="140">
        <v>1755</v>
      </c>
      <c r="R127" s="141">
        <v>1624</v>
      </c>
      <c r="S127" s="140">
        <v>1727</v>
      </c>
      <c r="T127" s="141">
        <v>1504</v>
      </c>
      <c r="U127" s="142">
        <v>1473</v>
      </c>
      <c r="V127" s="241">
        <f t="shared" si="148"/>
        <v>0.13723076923076924</v>
      </c>
      <c r="W127" s="242">
        <f t="shared" si="143"/>
        <v>6.475644699140401E-2</v>
      </c>
      <c r="X127" s="243">
        <f t="shared" si="144"/>
        <v>-0.15503129513721714</v>
      </c>
      <c r="Y127" s="243">
        <f t="shared" si="144"/>
        <v>-0.27337807606263981</v>
      </c>
      <c r="Z127" s="243">
        <f t="shared" si="144"/>
        <v>-0.24716652136006975</v>
      </c>
      <c r="AA127" s="243">
        <f t="shared" si="144"/>
        <v>-0.37228714524207013</v>
      </c>
      <c r="AB127" s="254"/>
      <c r="AC127" s="141">
        <f t="shared" si="122"/>
        <v>223</v>
      </c>
      <c r="AD127" s="143">
        <f t="shared" si="149"/>
        <v>113</v>
      </c>
      <c r="AE127" s="136">
        <f t="shared" si="149"/>
        <v>-322</v>
      </c>
      <c r="AF127" s="136">
        <f t="shared" ref="AF127:AG127" si="150">SUM(AF122:AF126)</f>
        <v>-611</v>
      </c>
      <c r="AG127" s="136">
        <f t="shared" si="150"/>
        <v>-567</v>
      </c>
      <c r="AH127" s="136">
        <f t="shared" ref="AH127" si="151">SUM(AH122:AH126)</f>
        <v>-892</v>
      </c>
      <c r="AI127" s="138"/>
      <c r="AJ127" s="97">
        <f t="shared" si="149"/>
        <v>1473</v>
      </c>
    </row>
    <row r="128" spans="1:36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1"/>
      <c r="V128" s="245"/>
      <c r="W128" s="246"/>
      <c r="X128" s="247"/>
      <c r="Y128" s="247"/>
      <c r="Z128" s="247"/>
      <c r="AA128" s="247"/>
      <c r="AB128" s="248"/>
      <c r="AC128" s="102"/>
      <c r="AD128" s="103"/>
      <c r="AE128" s="104"/>
      <c r="AF128" s="104"/>
      <c r="AG128" s="104"/>
      <c r="AH128" s="104"/>
      <c r="AI128" s="105"/>
      <c r="AJ128" s="102"/>
    </row>
    <row r="129" spans="1:36" s="66" customFormat="1" x14ac:dyDescent="0.2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127"/>
      <c r="V129" s="237">
        <f>IF(ISERROR((O129-C129)/C129)=TRUE,0,(O129-C129)/C129)</f>
        <v>0</v>
      </c>
      <c r="W129" s="238">
        <f t="shared" ref="W129:W134" si="152">IF(ISERROR((P129-D129)/D129)=TRUE,0,(P129-D129)/D129)</f>
        <v>-1</v>
      </c>
      <c r="X129" s="239">
        <f t="shared" ref="X129:AA134" si="153">IF(ISERROR((Q129-E129)/E129)=TRUE,0,(Q129-E129)/E129)</f>
        <v>-1</v>
      </c>
      <c r="Y129" s="239">
        <f t="shared" si="153"/>
        <v>-1</v>
      </c>
      <c r="Z129" s="239">
        <f t="shared" si="153"/>
        <v>-1</v>
      </c>
      <c r="AA129" s="239">
        <f t="shared" si="153"/>
        <v>-1</v>
      </c>
      <c r="AB129" s="253"/>
      <c r="AC129" s="129">
        <f t="shared" ref="AC129" si="154">O129-C129</f>
        <v>6</v>
      </c>
      <c r="AD129" s="72">
        <f t="shared" ref="AD129:AD133" si="155">P129-D129</f>
        <v>-184</v>
      </c>
      <c r="AE129" s="73">
        <f t="shared" ref="AE129:AH133" si="156">Q129-E129</f>
        <v>-838</v>
      </c>
      <c r="AF129" s="73">
        <f t="shared" si="156"/>
        <v>-1119</v>
      </c>
      <c r="AG129" s="73">
        <f t="shared" si="156"/>
        <v>-714</v>
      </c>
      <c r="AH129" s="73">
        <f t="shared" si="156"/>
        <v>-1174</v>
      </c>
      <c r="AI129" s="127"/>
      <c r="AJ129" s="71"/>
    </row>
    <row r="130" spans="1:36" s="66" customFormat="1" x14ac:dyDescent="0.2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127"/>
      <c r="V130" s="237">
        <f t="shared" ref="V130:V134" si="157">IF(ISERROR((O130-C130)/C130)=TRUE,0,(O130-C130)/C130)</f>
        <v>0</v>
      </c>
      <c r="W130" s="238">
        <f t="shared" si="152"/>
        <v>-1</v>
      </c>
      <c r="X130" s="239">
        <f t="shared" si="153"/>
        <v>-1</v>
      </c>
      <c r="Y130" s="239">
        <f t="shared" si="153"/>
        <v>-1</v>
      </c>
      <c r="Z130" s="239">
        <f t="shared" si="153"/>
        <v>-1</v>
      </c>
      <c r="AA130" s="239">
        <f t="shared" si="153"/>
        <v>-1</v>
      </c>
      <c r="AB130" s="253"/>
      <c r="AC130" s="129">
        <f t="shared" si="104"/>
        <v>1</v>
      </c>
      <c r="AD130" s="72">
        <f t="shared" si="155"/>
        <v>-25</v>
      </c>
      <c r="AE130" s="73">
        <f t="shared" si="156"/>
        <v>-274</v>
      </c>
      <c r="AF130" s="73">
        <f t="shared" si="156"/>
        <v>-349</v>
      </c>
      <c r="AG130" s="73">
        <f t="shared" si="156"/>
        <v>-205</v>
      </c>
      <c r="AH130" s="73">
        <f t="shared" si="156"/>
        <v>-344</v>
      </c>
      <c r="AI130" s="127"/>
      <c r="AJ130" s="71"/>
    </row>
    <row r="131" spans="1:36" s="66" customFormat="1" x14ac:dyDescent="0.2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127"/>
      <c r="V131" s="237">
        <f t="shared" si="157"/>
        <v>-0.8</v>
      </c>
      <c r="W131" s="238">
        <f t="shared" si="152"/>
        <v>-1</v>
      </c>
      <c r="X131" s="239">
        <f t="shared" si="153"/>
        <v>-1</v>
      </c>
      <c r="Y131" s="239">
        <f t="shared" si="153"/>
        <v>-1</v>
      </c>
      <c r="Z131" s="239">
        <f t="shared" si="153"/>
        <v>-1</v>
      </c>
      <c r="AA131" s="239">
        <f t="shared" si="153"/>
        <v>-1</v>
      </c>
      <c r="AB131" s="253"/>
      <c r="AC131" s="129">
        <f t="shared" si="104"/>
        <v>-16</v>
      </c>
      <c r="AD131" s="72">
        <f t="shared" si="155"/>
        <v>-47</v>
      </c>
      <c r="AE131" s="73">
        <f t="shared" si="156"/>
        <v>-25</v>
      </c>
      <c r="AF131" s="73">
        <f t="shared" si="156"/>
        <v>-36</v>
      </c>
      <c r="AG131" s="73">
        <f t="shared" si="156"/>
        <v>-23</v>
      </c>
      <c r="AH131" s="73">
        <f t="shared" si="156"/>
        <v>-29</v>
      </c>
      <c r="AI131" s="127"/>
      <c r="AJ131" s="71"/>
    </row>
    <row r="132" spans="1:36" s="66" customFormat="1" x14ac:dyDescent="0.2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127"/>
      <c r="V132" s="237">
        <f t="shared" si="157"/>
        <v>2</v>
      </c>
      <c r="W132" s="238">
        <f t="shared" si="152"/>
        <v>-1</v>
      </c>
      <c r="X132" s="239">
        <f t="shared" si="153"/>
        <v>-1</v>
      </c>
      <c r="Y132" s="239">
        <f t="shared" si="153"/>
        <v>-1</v>
      </c>
      <c r="Z132" s="239">
        <f t="shared" si="153"/>
        <v>-1</v>
      </c>
      <c r="AA132" s="239">
        <f t="shared" si="153"/>
        <v>-1</v>
      </c>
      <c r="AB132" s="253"/>
      <c r="AC132" s="129">
        <f t="shared" si="104"/>
        <v>2</v>
      </c>
      <c r="AD132" s="72">
        <f t="shared" si="155"/>
        <v>-5</v>
      </c>
      <c r="AE132" s="73">
        <f t="shared" si="156"/>
        <v>-3</v>
      </c>
      <c r="AF132" s="73">
        <f t="shared" si="156"/>
        <v>-4</v>
      </c>
      <c r="AG132" s="73">
        <f t="shared" si="156"/>
        <v>-4</v>
      </c>
      <c r="AH132" s="73">
        <f t="shared" si="156"/>
        <v>-4</v>
      </c>
      <c r="AI132" s="127"/>
      <c r="AJ132" s="71"/>
    </row>
    <row r="133" spans="1:36" s="66" customFormat="1" x14ac:dyDescent="0.2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127"/>
      <c r="V133" s="237">
        <f t="shared" si="157"/>
        <v>0</v>
      </c>
      <c r="W133" s="238">
        <f t="shared" si="152"/>
        <v>0</v>
      </c>
      <c r="X133" s="239">
        <f t="shared" si="153"/>
        <v>0</v>
      </c>
      <c r="Y133" s="239">
        <f t="shared" si="153"/>
        <v>0</v>
      </c>
      <c r="Z133" s="239">
        <f t="shared" si="153"/>
        <v>0</v>
      </c>
      <c r="AA133" s="239">
        <f t="shared" si="153"/>
        <v>0</v>
      </c>
      <c r="AB133" s="253"/>
      <c r="AC133" s="129">
        <f t="shared" si="104"/>
        <v>0</v>
      </c>
      <c r="AD133" s="72">
        <f t="shared" si="155"/>
        <v>0</v>
      </c>
      <c r="AE133" s="73">
        <f t="shared" si="156"/>
        <v>0</v>
      </c>
      <c r="AF133" s="73">
        <f t="shared" si="156"/>
        <v>0</v>
      </c>
      <c r="AG133" s="73">
        <f t="shared" si="156"/>
        <v>0</v>
      </c>
      <c r="AH133" s="73">
        <f t="shared" si="156"/>
        <v>0</v>
      </c>
      <c r="AI133" s="127"/>
      <c r="AJ133" s="71"/>
    </row>
    <row r="134" spans="1:36" s="83" customFormat="1" x14ac:dyDescent="0.25">
      <c r="A134" s="173"/>
      <c r="B134" s="67" t="s">
        <v>35</v>
      </c>
      <c r="C134" s="135">
        <f>SUM(C129:C133)</f>
        <v>21</v>
      </c>
      <c r="D134" s="136">
        <f t="shared" ref="D134:AJ141" si="158">SUM(D129:D133)</f>
        <v>261</v>
      </c>
      <c r="E134" s="136">
        <f t="shared" si="158"/>
        <v>1140</v>
      </c>
      <c r="F134" s="136">
        <f t="shared" si="158"/>
        <v>1508</v>
      </c>
      <c r="G134" s="136">
        <f t="shared" si="158"/>
        <v>946</v>
      </c>
      <c r="H134" s="137">
        <f t="shared" si="158"/>
        <v>1551</v>
      </c>
      <c r="I134" s="136">
        <f t="shared" si="158"/>
        <v>1505</v>
      </c>
      <c r="J134" s="137">
        <f t="shared" si="158"/>
        <v>881</v>
      </c>
      <c r="K134" s="136">
        <f t="shared" si="158"/>
        <v>51</v>
      </c>
      <c r="L134" s="137">
        <f t="shared" si="158"/>
        <v>31</v>
      </c>
      <c r="M134" s="137">
        <f t="shared" si="158"/>
        <v>19</v>
      </c>
      <c r="N134" s="138">
        <f t="shared" si="158"/>
        <v>25</v>
      </c>
      <c r="O134" s="135">
        <f t="shared" si="158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138">
        <v>0</v>
      </c>
      <c r="V134" s="241">
        <f t="shared" si="157"/>
        <v>-0.33333333333333331</v>
      </c>
      <c r="W134" s="242">
        <f t="shared" si="152"/>
        <v>-1</v>
      </c>
      <c r="X134" s="243">
        <f t="shared" si="153"/>
        <v>-1</v>
      </c>
      <c r="Y134" s="243">
        <f t="shared" si="153"/>
        <v>-1</v>
      </c>
      <c r="Z134" s="243">
        <f t="shared" si="153"/>
        <v>-1</v>
      </c>
      <c r="AA134" s="243">
        <f t="shared" si="153"/>
        <v>-1</v>
      </c>
      <c r="AB134" s="254"/>
      <c r="AC134" s="135">
        <f t="shared" si="158"/>
        <v>-7</v>
      </c>
      <c r="AD134" s="137">
        <f t="shared" si="158"/>
        <v>-261</v>
      </c>
      <c r="AE134" s="136">
        <f t="shared" si="158"/>
        <v>-1140</v>
      </c>
      <c r="AF134" s="136">
        <f t="shared" ref="AF134:AG134" si="159">SUM(AF129:AF133)</f>
        <v>-1508</v>
      </c>
      <c r="AG134" s="136">
        <f t="shared" si="159"/>
        <v>-946</v>
      </c>
      <c r="AH134" s="136">
        <f t="shared" ref="AH134" si="160">SUM(AH129:AH133)</f>
        <v>-1551</v>
      </c>
      <c r="AI134" s="138"/>
      <c r="AJ134" s="97">
        <f t="shared" si="158"/>
        <v>0</v>
      </c>
    </row>
    <row r="135" spans="1:36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1"/>
      <c r="V135" s="245"/>
      <c r="W135" s="246"/>
      <c r="X135" s="247"/>
      <c r="Y135" s="247"/>
      <c r="Z135" s="247"/>
      <c r="AA135" s="247"/>
      <c r="AB135" s="248"/>
      <c r="AC135" s="102"/>
      <c r="AD135" s="103"/>
      <c r="AE135" s="104"/>
      <c r="AF135" s="104"/>
      <c r="AG135" s="104"/>
      <c r="AH135" s="104"/>
      <c r="AI135" s="105"/>
      <c r="AJ135" s="102"/>
    </row>
    <row r="136" spans="1:36" s="66" customFormat="1" x14ac:dyDescent="0.2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127">
        <v>5257</v>
      </c>
      <c r="V136" s="237">
        <f>IF(ISERROR((O136-C136)/C136)=TRUE,0,(O136-C136)/C136)</f>
        <v>-4.6127700898276284E-3</v>
      </c>
      <c r="W136" s="238">
        <f t="shared" ref="W136:W141" si="161">IF(ISERROR((P136-D136)/D136)=TRUE,0,(P136-D136)/D136)</f>
        <v>-0.36084583901773531</v>
      </c>
      <c r="X136" s="239">
        <f t="shared" ref="X136:AA141" si="162">IF(ISERROR((Q136-E136)/E136)=TRUE,0,(Q136-E136)/E136)</f>
        <v>-0.51272015655577297</v>
      </c>
      <c r="Y136" s="239">
        <f t="shared" si="162"/>
        <v>-0.49688704417432555</v>
      </c>
      <c r="Z136" s="239">
        <f t="shared" si="162"/>
        <v>-0.43611654483681661</v>
      </c>
      <c r="AA136" s="239">
        <f t="shared" si="162"/>
        <v>-0.46800041897978423</v>
      </c>
      <c r="AB136" s="253"/>
      <c r="AC136" s="129">
        <f t="shared" ref="AC136" si="163">O136-C136</f>
        <v>-38</v>
      </c>
      <c r="AD136" s="72">
        <f t="shared" ref="AD136:AD140" si="164">P136-D136</f>
        <v>-3174</v>
      </c>
      <c r="AE136" s="73">
        <f t="shared" ref="AE136:AH140" si="165">Q136-E136</f>
        <v>-4978</v>
      </c>
      <c r="AF136" s="73">
        <f t="shared" si="165"/>
        <v>-5028</v>
      </c>
      <c r="AG136" s="73">
        <f t="shared" si="165"/>
        <v>-4236</v>
      </c>
      <c r="AH136" s="73">
        <f t="shared" si="165"/>
        <v>-4468</v>
      </c>
      <c r="AI136" s="127"/>
      <c r="AJ136" s="71">
        <f>IF(ISERROR(GETPIVOTDATA("VALUE",'CSS WK pvt'!$J$2,"DT_FILE",AJ$8,"COMMODITY",AJ$6,"TRIM_CAT",TRIM(B136),"TRIM_LINE",A135))=TRUE,0,GETPIVOTDATA("VALUE",'CSS WK pvt'!$J$2,"DT_FILE",AJ$8,"COMMODITY",AJ$6,"TRIM_CAT",TRIM(B136),"TRIM_LINE",A135))</f>
        <v>5257</v>
      </c>
    </row>
    <row r="137" spans="1:36" s="66" customFormat="1" x14ac:dyDescent="0.2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127">
        <v>1596</v>
      </c>
      <c r="V137" s="237">
        <f t="shared" ref="V137:V141" si="166">IF(ISERROR((O137-C137)/C137)=TRUE,0,(O137-C137)/C137)</f>
        <v>-0.19410876132930513</v>
      </c>
      <c r="W137" s="238">
        <f t="shared" si="161"/>
        <v>-0.39657683903860158</v>
      </c>
      <c r="X137" s="239">
        <f t="shared" si="162"/>
        <v>-0.5328275459585643</v>
      </c>
      <c r="Y137" s="239">
        <f t="shared" si="162"/>
        <v>-0.54069922604750464</v>
      </c>
      <c r="Z137" s="239">
        <f t="shared" si="162"/>
        <v>-0.50763143018654611</v>
      </c>
      <c r="AA137" s="239">
        <f t="shared" si="162"/>
        <v>-0.5727144866385373</v>
      </c>
      <c r="AB137" s="253"/>
      <c r="AC137" s="129">
        <f t="shared" si="104"/>
        <v>-514</v>
      </c>
      <c r="AD137" s="72">
        <f t="shared" si="164"/>
        <v>-1089</v>
      </c>
      <c r="AE137" s="73">
        <f t="shared" si="165"/>
        <v>-1826</v>
      </c>
      <c r="AF137" s="73">
        <f t="shared" si="165"/>
        <v>-2026</v>
      </c>
      <c r="AG137" s="73">
        <f t="shared" si="165"/>
        <v>-1796</v>
      </c>
      <c r="AH137" s="73">
        <f t="shared" si="165"/>
        <v>-2036</v>
      </c>
      <c r="AI137" s="127"/>
      <c r="AJ137" s="71">
        <f>IF(ISERROR(GETPIVOTDATA("VALUE",'CSS WK pvt'!$J$2,"DT_FILE",AJ$8,"COMMODITY",AJ$6,"TRIM_CAT",TRIM(B137),"TRIM_LINE",A135))=TRUE,0,GETPIVOTDATA("VALUE",'CSS WK pvt'!$J$2,"DT_FILE",AJ$8,"COMMODITY",AJ$6,"TRIM_CAT",TRIM(B137),"TRIM_LINE",A135))</f>
        <v>1596</v>
      </c>
    </row>
    <row r="138" spans="1:36" s="66" customFormat="1" x14ac:dyDescent="0.2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127">
        <v>310</v>
      </c>
      <c r="V138" s="237">
        <f t="shared" si="166"/>
        <v>8.8235294117647065E-2</v>
      </c>
      <c r="W138" s="238">
        <f t="shared" si="161"/>
        <v>-0.34567901234567899</v>
      </c>
      <c r="X138" s="239">
        <f t="shared" si="162"/>
        <v>-7.1428571428571425E-2</v>
      </c>
      <c r="Y138" s="239">
        <f t="shared" si="162"/>
        <v>0.40340909090909088</v>
      </c>
      <c r="Z138" s="239">
        <f t="shared" si="162"/>
        <v>0.74853801169590639</v>
      </c>
      <c r="AA138" s="239">
        <f t="shared" si="162"/>
        <v>0.89534883720930236</v>
      </c>
      <c r="AB138" s="253"/>
      <c r="AC138" s="129">
        <f t="shared" si="104"/>
        <v>12</v>
      </c>
      <c r="AD138" s="72">
        <f t="shared" si="164"/>
        <v>-56</v>
      </c>
      <c r="AE138" s="73">
        <f t="shared" si="165"/>
        <v>-13</v>
      </c>
      <c r="AF138" s="73">
        <f t="shared" si="165"/>
        <v>71</v>
      </c>
      <c r="AG138" s="73">
        <f t="shared" si="165"/>
        <v>128</v>
      </c>
      <c r="AH138" s="73">
        <f t="shared" si="165"/>
        <v>154</v>
      </c>
      <c r="AI138" s="127"/>
      <c r="AJ138" s="71">
        <f>IF(ISERROR(GETPIVOTDATA("VALUE",'CSS WK pvt'!$J$2,"DT_FILE",AJ$8,"COMMODITY",AJ$6,"TRIM_CAT",TRIM(B138),"TRIM_LINE",A135))=TRUE,0,GETPIVOTDATA("VALUE",'CSS WK pvt'!$J$2,"DT_FILE",AJ$8,"COMMODITY",AJ$6,"TRIM_CAT",TRIM(B138),"TRIM_LINE",A135))</f>
        <v>310</v>
      </c>
    </row>
    <row r="139" spans="1:36" s="66" customFormat="1" x14ac:dyDescent="0.2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127">
        <v>84</v>
      </c>
      <c r="V139" s="237">
        <f t="shared" si="166"/>
        <v>-0.33333333333333331</v>
      </c>
      <c r="W139" s="238">
        <f t="shared" si="161"/>
        <v>-0.43333333333333335</v>
      </c>
      <c r="X139" s="239">
        <f t="shared" si="162"/>
        <v>0.17142857142857143</v>
      </c>
      <c r="Y139" s="239">
        <f t="shared" si="162"/>
        <v>9.7560975609756101E-2</v>
      </c>
      <c r="Z139" s="239">
        <f t="shared" si="162"/>
        <v>0.67567567567567566</v>
      </c>
      <c r="AA139" s="239">
        <f t="shared" si="162"/>
        <v>1.5294117647058822</v>
      </c>
      <c r="AB139" s="253"/>
      <c r="AC139" s="129">
        <f t="shared" si="104"/>
        <v>-9</v>
      </c>
      <c r="AD139" s="72">
        <f t="shared" si="164"/>
        <v>-13</v>
      </c>
      <c r="AE139" s="73">
        <f t="shared" si="165"/>
        <v>6</v>
      </c>
      <c r="AF139" s="73">
        <f t="shared" si="165"/>
        <v>4</v>
      </c>
      <c r="AG139" s="73">
        <f t="shared" si="165"/>
        <v>25</v>
      </c>
      <c r="AH139" s="73">
        <f t="shared" si="165"/>
        <v>52</v>
      </c>
      <c r="AI139" s="127"/>
      <c r="AJ139" s="71">
        <f>IF(ISERROR(GETPIVOTDATA("VALUE",'CSS WK pvt'!$J$2,"DT_FILE",AJ$8,"COMMODITY",AJ$6,"TRIM_CAT",TRIM(B139),"TRIM_LINE",A135))=TRUE,0,GETPIVOTDATA("VALUE",'CSS WK pvt'!$J$2,"DT_FILE",AJ$8,"COMMODITY",AJ$6,"TRIM_CAT",TRIM(B139),"TRIM_LINE",A135))</f>
        <v>84</v>
      </c>
    </row>
    <row r="140" spans="1:36" s="66" customFormat="1" x14ac:dyDescent="0.2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127">
        <v>6</v>
      </c>
      <c r="V140" s="237">
        <f t="shared" si="166"/>
        <v>-1</v>
      </c>
      <c r="W140" s="238">
        <f t="shared" si="161"/>
        <v>-0.66666666666666663</v>
      </c>
      <c r="X140" s="239">
        <f t="shared" si="162"/>
        <v>-0.66666666666666663</v>
      </c>
      <c r="Y140" s="239">
        <f t="shared" si="162"/>
        <v>-0.33333333333333331</v>
      </c>
      <c r="Z140" s="239">
        <f t="shared" si="162"/>
        <v>3</v>
      </c>
      <c r="AA140" s="239">
        <f t="shared" si="162"/>
        <v>4</v>
      </c>
      <c r="AB140" s="253"/>
      <c r="AC140" s="129">
        <f t="shared" si="104"/>
        <v>-3</v>
      </c>
      <c r="AD140" s="72">
        <f t="shared" si="164"/>
        <v>-2</v>
      </c>
      <c r="AE140" s="73">
        <f t="shared" si="165"/>
        <v>-2</v>
      </c>
      <c r="AF140" s="73">
        <f t="shared" si="165"/>
        <v>-1</v>
      </c>
      <c r="AG140" s="73">
        <f t="shared" si="165"/>
        <v>3</v>
      </c>
      <c r="AH140" s="73">
        <f t="shared" si="165"/>
        <v>4</v>
      </c>
      <c r="AI140" s="127"/>
      <c r="AJ140" s="71">
        <f>IF(ISERROR(GETPIVOTDATA("VALUE",'CSS WK pvt'!$J$2,"DT_FILE",AJ$8,"COMMODITY",AJ$6,"TRIM_CAT",TRIM(B140),"TRIM_LINE",A135))=TRUE,0,GETPIVOTDATA("VALUE",'CSS WK pvt'!$J$2,"DT_FILE",AJ$8,"COMMODITY",AJ$6,"TRIM_CAT",TRIM(B140),"TRIM_LINE",A135))</f>
        <v>6</v>
      </c>
    </row>
    <row r="141" spans="1:36" s="83" customFormat="1" ht="15.75" thickBot="1" x14ac:dyDescent="0.3">
      <c r="A141" s="173"/>
      <c r="B141" s="130" t="s">
        <v>35</v>
      </c>
      <c r="C141" s="131">
        <f>SUM(C136:C140)</f>
        <v>11052</v>
      </c>
      <c r="D141" s="132">
        <f t="shared" ref="D141:AJ141" si="167">SUM(D136:D140)</f>
        <v>11737</v>
      </c>
      <c r="E141" s="132">
        <f t="shared" si="167"/>
        <v>13356</v>
      </c>
      <c r="F141" s="132">
        <f t="shared" si="167"/>
        <v>14086</v>
      </c>
      <c r="G141" s="132">
        <f t="shared" si="167"/>
        <v>13460</v>
      </c>
      <c r="H141" s="133">
        <f t="shared" si="167"/>
        <v>13309</v>
      </c>
      <c r="I141" s="132">
        <f t="shared" si="167"/>
        <v>13707</v>
      </c>
      <c r="J141" s="133">
        <f t="shared" si="167"/>
        <v>14107</v>
      </c>
      <c r="K141" s="132">
        <f t="shared" si="167"/>
        <v>13274</v>
      </c>
      <c r="L141" s="133">
        <f t="shared" si="167"/>
        <v>12625</v>
      </c>
      <c r="M141" s="133">
        <f t="shared" si="167"/>
        <v>11738</v>
      </c>
      <c r="N141" s="134">
        <f t="shared" si="167"/>
        <v>11635</v>
      </c>
      <c r="O141" s="131">
        <f t="shared" si="167"/>
        <v>10500</v>
      </c>
      <c r="P141" s="133">
        <v>7403</v>
      </c>
      <c r="Q141" s="132">
        <v>6543</v>
      </c>
      <c r="R141" s="133">
        <v>7106</v>
      </c>
      <c r="S141" s="132">
        <v>7584</v>
      </c>
      <c r="T141" s="133">
        <v>7015</v>
      </c>
      <c r="U141" s="134">
        <v>7253</v>
      </c>
      <c r="V141" s="255">
        <f t="shared" si="166"/>
        <v>-4.9945711183496201E-2</v>
      </c>
      <c r="W141" s="255">
        <f t="shared" si="161"/>
        <v>-0.36925960637300842</v>
      </c>
      <c r="X141" s="255">
        <f t="shared" si="162"/>
        <v>-0.51010781671159033</v>
      </c>
      <c r="Y141" s="255">
        <f t="shared" si="162"/>
        <v>-0.49552747408774672</v>
      </c>
      <c r="Z141" s="255">
        <f t="shared" si="162"/>
        <v>-0.43655274888558693</v>
      </c>
      <c r="AA141" s="255">
        <f t="shared" si="162"/>
        <v>-0.4729130663460816</v>
      </c>
      <c r="AB141" s="256"/>
      <c r="AC141" s="131">
        <f t="shared" si="158"/>
        <v>-552</v>
      </c>
      <c r="AD141" s="133">
        <f t="shared" si="167"/>
        <v>-4334</v>
      </c>
      <c r="AE141" s="132">
        <f t="shared" si="167"/>
        <v>-6813</v>
      </c>
      <c r="AF141" s="132">
        <f t="shared" si="167"/>
        <v>-6980</v>
      </c>
      <c r="AG141" s="132">
        <f t="shared" ref="AG141:AH141" si="168">SUM(AG136:AG140)</f>
        <v>-5876</v>
      </c>
      <c r="AH141" s="132">
        <f t="shared" si="168"/>
        <v>-6294</v>
      </c>
      <c r="AI141" s="134"/>
      <c r="AJ141" s="131">
        <f t="shared" si="167"/>
        <v>7253</v>
      </c>
    </row>
    <row r="142" spans="1:36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8"/>
      <c r="V142" s="233"/>
      <c r="W142" s="234"/>
      <c r="X142" s="235"/>
      <c r="Y142" s="235"/>
      <c r="Z142" s="235"/>
      <c r="AA142" s="235"/>
      <c r="AB142" s="236"/>
      <c r="AC142" s="109"/>
      <c r="AD142" s="110"/>
      <c r="AE142" s="111"/>
      <c r="AF142" s="111"/>
      <c r="AG142" s="111"/>
      <c r="AH142" s="111"/>
      <c r="AI142" s="112"/>
      <c r="AJ142" s="109"/>
    </row>
    <row r="143" spans="1:36" x14ac:dyDescent="0.2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115">
        <v>54967116</v>
      </c>
      <c r="V143" s="237">
        <f>IF(ISERROR((O143-C143)/C143)=TRUE,0,(O143-C143)/C143)</f>
        <v>2.4757769505999689E-2</v>
      </c>
      <c r="W143" s="238">
        <f t="shared" ref="W143:W148" si="169">IF(ISERROR((P143-D143)/D143)=TRUE,0,(P143-D143)/D143)</f>
        <v>0.19965691715384098</v>
      </c>
      <c r="X143" s="239">
        <f t="shared" ref="X143:AA148" si="170">IF(ISERROR((Q143-E143)/E143)=TRUE,0,(Q143-E143)/E143)</f>
        <v>0.26662426052053101</v>
      </c>
      <c r="Y143" s="239">
        <f t="shared" si="170"/>
        <v>8.1759055010775211E-2</v>
      </c>
      <c r="Z143" s="239">
        <f t="shared" si="170"/>
        <v>0.41882986522603805</v>
      </c>
      <c r="AA143" s="239">
        <f t="shared" si="170"/>
        <v>0.3009593476614556</v>
      </c>
      <c r="AB143" s="206"/>
      <c r="AC143" s="38">
        <f t="shared" ref="AC143:AD147" si="171">O143-C143</f>
        <v>766399.16999999806</v>
      </c>
      <c r="AD143" s="72">
        <f t="shared" si="171"/>
        <v>5112990.3599999994</v>
      </c>
      <c r="AE143" s="73">
        <f t="shared" ref="AE143:AH147" si="172">Q143-E143</f>
        <v>6456095.870000001</v>
      </c>
      <c r="AF143" s="73">
        <f t="shared" si="172"/>
        <v>2293382.4200000018</v>
      </c>
      <c r="AG143" s="73">
        <f t="shared" si="172"/>
        <v>14798123.130000003</v>
      </c>
      <c r="AH143" s="73">
        <f t="shared" si="172"/>
        <v>13073037.409999996</v>
      </c>
      <c r="AI143" s="118"/>
      <c r="AJ143" s="71">
        <f>IF(ISERROR(GETPIVOTDATA("VALUE",'CSS WK pvt'!$J$2,"DT_FILE",AJ$8,"COMMODITY",AJ$6,"TRIM_CAT",TRIM(B143),"TRIM_LINE",A142))=TRUE,0,GETPIVOTDATA("VALUE",'CSS WK pvt'!$J$2,"DT_FILE",AJ$8,"COMMODITY",AJ$6,"TRIM_CAT",TRIM(B143),"TRIM_LINE",A142))</f>
        <v>54967116</v>
      </c>
    </row>
    <row r="144" spans="1:36" x14ac:dyDescent="0.2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115">
        <v>3116046</v>
      </c>
      <c r="V144" s="237">
        <f t="shared" ref="V144:V148" si="173">IF(ISERROR((O144-C144)/C144)=TRUE,0,(O144-C144)/C144)</f>
        <v>-0.13329190072119804</v>
      </c>
      <c r="W144" s="238">
        <f t="shared" si="169"/>
        <v>3.7577569483236178E-2</v>
      </c>
      <c r="X144" s="239">
        <f t="shared" si="170"/>
        <v>6.6536743707655915E-2</v>
      </c>
      <c r="Y144" s="239">
        <f t="shared" si="170"/>
        <v>-7.008045931213408E-2</v>
      </c>
      <c r="Z144" s="239">
        <f t="shared" si="170"/>
        <v>0.28715633105536448</v>
      </c>
      <c r="AA144" s="239">
        <f t="shared" si="170"/>
        <v>0.12496018221709884</v>
      </c>
      <c r="AB144" s="206"/>
      <c r="AC144" s="38">
        <f t="shared" si="171"/>
        <v>-343403.65999999968</v>
      </c>
      <c r="AD144" s="72">
        <f t="shared" si="171"/>
        <v>80664.299999999814</v>
      </c>
      <c r="AE144" s="73">
        <f t="shared" si="172"/>
        <v>131333.33000000007</v>
      </c>
      <c r="AF144" s="73">
        <f t="shared" si="172"/>
        <v>-146864.5</v>
      </c>
      <c r="AG144" s="73">
        <f t="shared" si="172"/>
        <v>673213.91999999993</v>
      </c>
      <c r="AH144" s="73">
        <f t="shared" si="172"/>
        <v>377478.75</v>
      </c>
      <c r="AI144" s="118"/>
      <c r="AJ144" s="71">
        <f>IF(ISERROR(GETPIVOTDATA("VALUE",'CSS WK pvt'!$J$2,"DT_FILE",AJ$8,"COMMODITY",AJ$6,"TRIM_CAT",TRIM(B144),"TRIM_LINE",A142))=TRUE,0,GETPIVOTDATA("VALUE",'CSS WK pvt'!$J$2,"DT_FILE",AJ$8,"COMMODITY",AJ$6,"TRIM_CAT",TRIM(B144),"TRIM_LINE",A142))</f>
        <v>3116046</v>
      </c>
    </row>
    <row r="145" spans="1:36" x14ac:dyDescent="0.2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115">
        <v>8859518</v>
      </c>
      <c r="V145" s="237">
        <f t="shared" si="173"/>
        <v>-2.965884257537171E-2</v>
      </c>
      <c r="W145" s="238">
        <f t="shared" si="169"/>
        <v>5.3510540210886373E-2</v>
      </c>
      <c r="X145" s="239">
        <f t="shared" si="170"/>
        <v>-1.4185078086859275E-3</v>
      </c>
      <c r="Y145" s="239">
        <f t="shared" si="170"/>
        <v>-7.7624818333367512E-2</v>
      </c>
      <c r="Z145" s="239">
        <f t="shared" si="170"/>
        <v>0.11665852881351209</v>
      </c>
      <c r="AA145" s="239">
        <f t="shared" si="170"/>
        <v>0.14885276865500718</v>
      </c>
      <c r="AB145" s="206"/>
      <c r="AC145" s="38">
        <f t="shared" si="171"/>
        <v>-220412.54000000004</v>
      </c>
      <c r="AD145" s="72">
        <f t="shared" si="171"/>
        <v>350851.20999999996</v>
      </c>
      <c r="AE145" s="73">
        <f t="shared" si="172"/>
        <v>-8330.480000000447</v>
      </c>
      <c r="AF145" s="73">
        <f t="shared" si="172"/>
        <v>-500678.5700000003</v>
      </c>
      <c r="AG145" s="73">
        <f t="shared" si="172"/>
        <v>834837.4299999997</v>
      </c>
      <c r="AH145" s="73">
        <f t="shared" si="172"/>
        <v>1175592.8899999997</v>
      </c>
      <c r="AI145" s="118"/>
      <c r="AJ145" s="71">
        <f>IF(ISERROR(GETPIVOTDATA("VALUE",'CSS WK pvt'!$J$2,"DT_FILE",AJ$8,"COMMODITY",AJ$6,"TRIM_CAT",TRIM(B145),"TRIM_LINE",A142))=TRUE,0,GETPIVOTDATA("VALUE",'CSS WK pvt'!$J$2,"DT_FILE",AJ$8,"COMMODITY",AJ$6,"TRIM_CAT",TRIM(B145),"TRIM_LINE",A142))</f>
        <v>8859518</v>
      </c>
    </row>
    <row r="146" spans="1:36" x14ac:dyDescent="0.2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115">
        <v>15847244</v>
      </c>
      <c r="V146" s="237">
        <f t="shared" si="173"/>
        <v>-8.2827037217442417E-2</v>
      </c>
      <c r="W146" s="238">
        <f t="shared" si="169"/>
        <v>3.9370300786644087E-2</v>
      </c>
      <c r="X146" s="239">
        <f t="shared" si="170"/>
        <v>-1.337852910267822E-2</v>
      </c>
      <c r="Y146" s="239">
        <f t="shared" si="170"/>
        <v>-1.7602098528785425E-2</v>
      </c>
      <c r="Z146" s="239">
        <f t="shared" si="170"/>
        <v>6.1320283244607802E-2</v>
      </c>
      <c r="AA146" s="239">
        <f t="shared" si="170"/>
        <v>0.29777001166021838</v>
      </c>
      <c r="AB146" s="206"/>
      <c r="AC146" s="38">
        <f t="shared" si="171"/>
        <v>-1057496.6800000016</v>
      </c>
      <c r="AD146" s="72">
        <f t="shared" si="171"/>
        <v>458316.53999999911</v>
      </c>
      <c r="AE146" s="73">
        <f t="shared" si="172"/>
        <v>-144630.77999999933</v>
      </c>
      <c r="AF146" s="73">
        <f t="shared" si="172"/>
        <v>-199746.25999999978</v>
      </c>
      <c r="AG146" s="73">
        <f t="shared" si="172"/>
        <v>737729.46000000089</v>
      </c>
      <c r="AH146" s="73">
        <f t="shared" si="172"/>
        <v>3730406.0999999996</v>
      </c>
      <c r="AI146" s="118"/>
      <c r="AJ146" s="71">
        <f>IF(ISERROR(GETPIVOTDATA("VALUE",'CSS WK pvt'!$J$2,"DT_FILE",AJ$8,"COMMODITY",AJ$6,"TRIM_CAT",TRIM(B146),"TRIM_LINE",A142))=TRUE,0,GETPIVOTDATA("VALUE",'CSS WK pvt'!$J$2,"DT_FILE",AJ$8,"COMMODITY",AJ$6,"TRIM_CAT",TRIM(B146),"TRIM_LINE",A142))</f>
        <v>15847244</v>
      </c>
    </row>
    <row r="147" spans="1:36" x14ac:dyDescent="0.2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115">
        <v>18735698</v>
      </c>
      <c r="V147" s="237">
        <f t="shared" si="173"/>
        <v>-0.1786832475291649</v>
      </c>
      <c r="W147" s="238">
        <f t="shared" si="169"/>
        <v>3.6978936004022758E-2</v>
      </c>
      <c r="X147" s="239">
        <f t="shared" si="170"/>
        <v>7.4278361880191976E-2</v>
      </c>
      <c r="Y147" s="239">
        <f t="shared" si="170"/>
        <v>7.449799268119929E-2</v>
      </c>
      <c r="Z147" s="239">
        <f t="shared" si="170"/>
        <v>0.18157634208656573</v>
      </c>
      <c r="AA147" s="239">
        <f t="shared" si="170"/>
        <v>0.2941348695954219</v>
      </c>
      <c r="AB147" s="206"/>
      <c r="AC147" s="38">
        <f t="shared" si="171"/>
        <v>-2725436.870000001</v>
      </c>
      <c r="AD147" s="72">
        <f t="shared" si="171"/>
        <v>539835.25</v>
      </c>
      <c r="AE147" s="73">
        <f t="shared" si="172"/>
        <v>933257.9299999997</v>
      </c>
      <c r="AF147" s="73">
        <f t="shared" si="172"/>
        <v>1054019.2599999998</v>
      </c>
      <c r="AG147" s="73">
        <f t="shared" si="172"/>
        <v>2510605.0500000007</v>
      </c>
      <c r="AH147" s="73">
        <f t="shared" si="172"/>
        <v>4307937.8699999992</v>
      </c>
      <c r="AI147" s="118"/>
      <c r="AJ147" s="71">
        <f>IF(ISERROR(GETPIVOTDATA("VALUE",'CSS WK pvt'!$J$2,"DT_FILE",AJ$8,"COMMODITY",AJ$6,"TRIM_CAT",TRIM(B147),"TRIM_LINE",A142))=TRUE,0,GETPIVOTDATA("VALUE",'CSS WK pvt'!$J$2,"DT_FILE",AJ$8,"COMMODITY",AJ$6,"TRIM_CAT",TRIM(B147),"TRIM_LINE",A142))</f>
        <v>18735698</v>
      </c>
    </row>
    <row r="148" spans="1:36" x14ac:dyDescent="0.2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O148" si="174">SUM(E143:E147)</f>
        <v>55435758.129999995</v>
      </c>
      <c r="F148" s="153">
        <f t="shared" si="174"/>
        <v>62092293.649999999</v>
      </c>
      <c r="G148" s="152">
        <f t="shared" si="174"/>
        <v>70690204.00999999</v>
      </c>
      <c r="H148" s="152">
        <f t="shared" si="174"/>
        <v>81530306.980000004</v>
      </c>
      <c r="I148" s="152">
        <f t="shared" si="174"/>
        <v>74712731.890000001</v>
      </c>
      <c r="J148" s="152">
        <f t="shared" si="174"/>
        <v>63199331.899999999</v>
      </c>
      <c r="K148" s="152">
        <f t="shared" si="174"/>
        <v>61974425.470000006</v>
      </c>
      <c r="L148" s="152">
        <f t="shared" si="174"/>
        <v>72560891.620000005</v>
      </c>
      <c r="M148" s="152">
        <f t="shared" si="174"/>
        <v>79853115.019999996</v>
      </c>
      <c r="N148" s="154">
        <f t="shared" si="174"/>
        <v>73742252.829999998</v>
      </c>
      <c r="O148" s="151">
        <f t="shared" si="174"/>
        <v>65403904.25</v>
      </c>
      <c r="P148" s="152">
        <v>67094449</v>
      </c>
      <c r="Q148" s="152">
        <v>62803484</v>
      </c>
      <c r="R148" s="152">
        <v>64592406</v>
      </c>
      <c r="S148" s="152">
        <v>90244713</v>
      </c>
      <c r="T148" s="152">
        <v>104194760</v>
      </c>
      <c r="U148" s="154">
        <v>101525622</v>
      </c>
      <c r="V148" s="241">
        <f t="shared" si="173"/>
        <v>-5.1900982170832534E-2</v>
      </c>
      <c r="W148" s="242">
        <f t="shared" si="169"/>
        <v>0.10805060453559154</v>
      </c>
      <c r="X148" s="243">
        <f t="shared" si="170"/>
        <v>0.13290565726046841</v>
      </c>
      <c r="Y148" s="243">
        <f t="shared" si="170"/>
        <v>4.026445478230456E-2</v>
      </c>
      <c r="Z148" s="243">
        <f t="shared" si="170"/>
        <v>0.27662261361183488</v>
      </c>
      <c r="AA148" s="243">
        <f t="shared" si="170"/>
        <v>0.27798807412266652</v>
      </c>
      <c r="AB148" s="252"/>
      <c r="AC148" s="153">
        <f t="shared" ref="AC148:AF148" si="175">SUM(AC143:AC147)</f>
        <v>-3580350.5800000043</v>
      </c>
      <c r="AD148" s="155">
        <f t="shared" si="175"/>
        <v>6542657.6599999983</v>
      </c>
      <c r="AE148" s="156">
        <f t="shared" si="175"/>
        <v>7367725.870000001</v>
      </c>
      <c r="AF148" s="156">
        <f t="shared" si="175"/>
        <v>2500112.3500000015</v>
      </c>
      <c r="AG148" s="156">
        <f t="shared" ref="AG148:AH148" si="176">SUM(AG143:AG147)</f>
        <v>19554508.990000006</v>
      </c>
      <c r="AH148" s="156">
        <f t="shared" si="176"/>
        <v>22664453.019999996</v>
      </c>
      <c r="AI148" s="157"/>
      <c r="AJ148" s="48">
        <f t="shared" ref="AJ148" si="177">SUM(AJ143:AJ147)</f>
        <v>101525622</v>
      </c>
    </row>
    <row r="149" spans="1:36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1"/>
      <c r="V149" s="245"/>
      <c r="W149" s="246"/>
      <c r="X149" s="247"/>
      <c r="Y149" s="247"/>
      <c r="Z149" s="247"/>
      <c r="AA149" s="247"/>
      <c r="AB149" s="248"/>
      <c r="AC149" s="102"/>
      <c r="AD149" s="103"/>
      <c r="AE149" s="104"/>
      <c r="AF149" s="104"/>
      <c r="AG149" s="104"/>
      <c r="AH149" s="104"/>
      <c r="AI149" s="105"/>
      <c r="AJ149" s="102"/>
    </row>
    <row r="150" spans="1:36" x14ac:dyDescent="0.25">
      <c r="A150" s="172"/>
      <c r="B150" s="67" t="s">
        <v>30</v>
      </c>
      <c r="C150" s="259"/>
      <c r="D150" s="201">
        <f t="shared" ref="D150:U150" si="178">(C66+C143+D94-D66-D143)/(C66+C143+D94-D143)</f>
        <v>0.63071213668185033</v>
      </c>
      <c r="E150" s="201">
        <f t="shared" si="178"/>
        <v>0.64474999903104047</v>
      </c>
      <c r="F150" s="202">
        <f t="shared" si="178"/>
        <v>0.62168607514711471</v>
      </c>
      <c r="G150" s="201">
        <f t="shared" si="178"/>
        <v>0.68430307587706041</v>
      </c>
      <c r="H150" s="201">
        <f t="shared" si="178"/>
        <v>0.68565574585131706</v>
      </c>
      <c r="I150" s="201">
        <f t="shared" si="178"/>
        <v>0.67483534647843213</v>
      </c>
      <c r="J150" s="201">
        <f t="shared" si="178"/>
        <v>0.66264601370566101</v>
      </c>
      <c r="K150" s="201">
        <f t="shared" si="178"/>
        <v>0.56082005726140349</v>
      </c>
      <c r="L150" s="201">
        <f t="shared" si="178"/>
        <v>0.60391934812296322</v>
      </c>
      <c r="M150" s="201">
        <f t="shared" si="178"/>
        <v>0.63788383346421307</v>
      </c>
      <c r="N150" s="203">
        <f t="shared" si="178"/>
        <v>0.57413688871529855</v>
      </c>
      <c r="O150" s="200">
        <f t="shared" si="178"/>
        <v>0.57111222034804077</v>
      </c>
      <c r="P150" s="201">
        <f t="shared" si="178"/>
        <v>0.52140194089274816</v>
      </c>
      <c r="Q150" s="201">
        <f t="shared" si="178"/>
        <v>0.50949200131382877</v>
      </c>
      <c r="R150" s="201">
        <f t="shared" si="178"/>
        <v>0.50128697522559362</v>
      </c>
      <c r="S150" s="201">
        <f t="shared" si="178"/>
        <v>0.54832397078851447</v>
      </c>
      <c r="T150" s="201">
        <f t="shared" si="178"/>
        <v>0.56386655980173306</v>
      </c>
      <c r="U150" s="203">
        <v>0.55645530139164667</v>
      </c>
      <c r="V150" s="245"/>
      <c r="W150" s="238">
        <f t="shared" ref="W150:W155" si="179">IF(ISERROR((P150-D150)/D150)=TRUE,0,(P150-D150)/D150)</f>
        <v>-0.17331233923003045</v>
      </c>
      <c r="X150" s="239">
        <f t="shared" ref="X150:AA155" si="180">IF(ISERROR((Q150-E150)/E150)=TRUE,0,(Q150-E150)/E150)</f>
        <v>-0.20978363384332463</v>
      </c>
      <c r="Y150" s="239">
        <f t="shared" si="180"/>
        <v>-0.19366542815524709</v>
      </c>
      <c r="Z150" s="239">
        <f t="shared" si="180"/>
        <v>-0.19871181335004767</v>
      </c>
      <c r="AA150" s="239">
        <f t="shared" si="180"/>
        <v>-0.17762439356264612</v>
      </c>
      <c r="AB150" s="206"/>
      <c r="AC150" s="257"/>
      <c r="AD150" s="204">
        <f t="shared" ref="AD150:AH155" si="181">P150-D150</f>
        <v>-0.10931019578910217</v>
      </c>
      <c r="AE150" s="204">
        <f t="shared" si="181"/>
        <v>-0.1352579977172117</v>
      </c>
      <c r="AF150" s="204">
        <f t="shared" si="181"/>
        <v>-0.12039909992152109</v>
      </c>
      <c r="AG150" s="204">
        <f t="shared" si="181"/>
        <v>-0.13597910508854594</v>
      </c>
      <c r="AH150" s="204">
        <f t="shared" si="181"/>
        <v>-0.121789186049584</v>
      </c>
      <c r="AI150" s="206"/>
      <c r="AJ150" s="207"/>
    </row>
    <row r="151" spans="1:36" x14ac:dyDescent="0.25">
      <c r="A151" s="172"/>
      <c r="B151" s="67" t="s">
        <v>31</v>
      </c>
      <c r="C151" s="259"/>
      <c r="D151" s="201">
        <f t="shared" ref="D151:U151" si="182">(C67+C144+D95-D67-D144)/(C67+C144+D95-D144)</f>
        <v>0.21053707748547873</v>
      </c>
      <c r="E151" s="201">
        <f t="shared" si="182"/>
        <v>0.24463109909835259</v>
      </c>
      <c r="F151" s="202">
        <f t="shared" si="182"/>
        <v>0.20989307910882862</v>
      </c>
      <c r="G151" s="201">
        <f t="shared" si="182"/>
        <v>0.24196726867937149</v>
      </c>
      <c r="H151" s="201">
        <f t="shared" si="182"/>
        <v>0.22500029916099443</v>
      </c>
      <c r="I151" s="201">
        <f t="shared" si="182"/>
        <v>0.21884967796053623</v>
      </c>
      <c r="J151" s="201">
        <f t="shared" si="182"/>
        <v>0.22288899940628193</v>
      </c>
      <c r="K151" s="201">
        <f t="shared" si="182"/>
        <v>0.16876347534626696</v>
      </c>
      <c r="L151" s="201">
        <f t="shared" si="182"/>
        <v>0.19237785271591412</v>
      </c>
      <c r="M151" s="201">
        <f t="shared" si="182"/>
        <v>0.18939038173219025</v>
      </c>
      <c r="N151" s="203">
        <f t="shared" si="182"/>
        <v>0.20940838327879016</v>
      </c>
      <c r="O151" s="200">
        <f t="shared" si="182"/>
        <v>0.1781233921976661</v>
      </c>
      <c r="P151" s="201">
        <f t="shared" si="182"/>
        <v>0.15921329793130734</v>
      </c>
      <c r="Q151" s="201">
        <f t="shared" si="182"/>
        <v>0.16933317323634259</v>
      </c>
      <c r="R151" s="201">
        <f t="shared" si="182"/>
        <v>0.16625081963252233</v>
      </c>
      <c r="S151" s="201">
        <f t="shared" si="182"/>
        <v>0.14334589897877525</v>
      </c>
      <c r="T151" s="201">
        <f t="shared" si="182"/>
        <v>0.18555787624084752</v>
      </c>
      <c r="U151" s="203">
        <v>0.18251547649584576</v>
      </c>
      <c r="V151" s="245"/>
      <c r="W151" s="238">
        <f t="shared" si="179"/>
        <v>-0.24377549155307962</v>
      </c>
      <c r="X151" s="239">
        <f t="shared" si="180"/>
        <v>-0.30780193581085491</v>
      </c>
      <c r="Y151" s="239">
        <f t="shared" si="180"/>
        <v>-0.20792614821605421</v>
      </c>
      <c r="Z151" s="239">
        <f t="shared" si="180"/>
        <v>-0.40758144784978528</v>
      </c>
      <c r="AA151" s="239">
        <f t="shared" si="180"/>
        <v>-0.17529942434398577</v>
      </c>
      <c r="AB151" s="206"/>
      <c r="AC151" s="257"/>
      <c r="AD151" s="204">
        <f t="shared" si="181"/>
        <v>-5.1323779554171389E-2</v>
      </c>
      <c r="AE151" s="204">
        <f t="shared" si="181"/>
        <v>-7.5297925862010007E-2</v>
      </c>
      <c r="AF151" s="204">
        <f t="shared" si="181"/>
        <v>-4.3642259476306289E-2</v>
      </c>
      <c r="AG151" s="204">
        <f t="shared" si="181"/>
        <v>-9.8621369700596234E-2</v>
      </c>
      <c r="AH151" s="204">
        <f t="shared" si="181"/>
        <v>-3.9442422920146908E-2</v>
      </c>
      <c r="AI151" s="206"/>
      <c r="AJ151" s="207"/>
    </row>
    <row r="152" spans="1:36" x14ac:dyDescent="0.25">
      <c r="A152" s="172"/>
      <c r="B152" s="67" t="s">
        <v>32</v>
      </c>
      <c r="C152" s="259"/>
      <c r="D152" s="201">
        <f t="shared" ref="D152:D155" si="183">(C68+C145+D96-D68-D145)/(C68+C145+D96-D145)</f>
        <v>0.75558968123355985</v>
      </c>
      <c r="E152" s="201">
        <f t="shared" ref="E152:O152" si="184">(D68+D145+E96-E68-E145)/(D68+D145+E96-E145)</f>
        <v>0.76254733196928748</v>
      </c>
      <c r="F152" s="202">
        <f t="shared" si="184"/>
        <v>0.76975457375215306</v>
      </c>
      <c r="G152" s="201">
        <f t="shared" si="184"/>
        <v>0.76986272639208564</v>
      </c>
      <c r="H152" s="201">
        <f t="shared" si="184"/>
        <v>0.79089875322801062</v>
      </c>
      <c r="I152" s="201">
        <f t="shared" si="184"/>
        <v>0.76078639681387883</v>
      </c>
      <c r="J152" s="201">
        <f t="shared" si="184"/>
        <v>0.78044110347779616</v>
      </c>
      <c r="K152" s="201">
        <f t="shared" si="184"/>
        <v>0.71432808145716009</v>
      </c>
      <c r="L152" s="201">
        <f t="shared" si="184"/>
        <v>0.74266636893371352</v>
      </c>
      <c r="M152" s="201">
        <f t="shared" si="184"/>
        <v>0.77283910974153713</v>
      </c>
      <c r="N152" s="203">
        <f t="shared" si="184"/>
        <v>0.74585566593578045</v>
      </c>
      <c r="O152" s="200">
        <f t="shared" si="184"/>
        <v>0.7010267683395881</v>
      </c>
      <c r="P152" s="201">
        <f t="shared" ref="P152:U152" si="185">(O68+O145+P96-P68-P145)/(O68+O145+P96-P145)</f>
        <v>0.5866528082693554</v>
      </c>
      <c r="Q152" s="201">
        <f t="shared" si="185"/>
        <v>0.62257426908214064</v>
      </c>
      <c r="R152" s="201">
        <f t="shared" si="185"/>
        <v>0.60596629335003371</v>
      </c>
      <c r="S152" s="201">
        <f t="shared" si="185"/>
        <v>0.63119058659615912</v>
      </c>
      <c r="T152" s="201">
        <f t="shared" si="185"/>
        <v>0.64884287812299535</v>
      </c>
      <c r="U152" s="203">
        <v>0.6405834655806425</v>
      </c>
      <c r="V152" s="245"/>
      <c r="W152" s="238">
        <f t="shared" si="179"/>
        <v>-0.22358282168226765</v>
      </c>
      <c r="X152" s="239">
        <f t="shared" si="180"/>
        <v>-0.18355983559166714</v>
      </c>
      <c r="Y152" s="239">
        <f t="shared" si="180"/>
        <v>-0.21277987294539438</v>
      </c>
      <c r="Z152" s="239">
        <f t="shared" si="180"/>
        <v>-0.1801258004083468</v>
      </c>
      <c r="AA152" s="239">
        <f t="shared" si="180"/>
        <v>-0.17961322422778123</v>
      </c>
      <c r="AB152" s="206"/>
      <c r="AC152" s="257"/>
      <c r="AD152" s="204">
        <f t="shared" si="181"/>
        <v>-0.16893687296420445</v>
      </c>
      <c r="AE152" s="204">
        <f t="shared" si="181"/>
        <v>-0.13997306288714684</v>
      </c>
      <c r="AF152" s="204">
        <f t="shared" si="181"/>
        <v>-0.16378828040211935</v>
      </c>
      <c r="AG152" s="204">
        <f t="shared" si="181"/>
        <v>-0.13867213979592652</v>
      </c>
      <c r="AH152" s="204">
        <f t="shared" si="181"/>
        <v>-0.14205587510501527</v>
      </c>
      <c r="AI152" s="206"/>
      <c r="AJ152" s="207"/>
    </row>
    <row r="153" spans="1:36" x14ac:dyDescent="0.25">
      <c r="A153" s="172"/>
      <c r="B153" s="67" t="s">
        <v>33</v>
      </c>
      <c r="C153" s="259"/>
      <c r="D153" s="201">
        <f t="shared" si="183"/>
        <v>0.85561288910572264</v>
      </c>
      <c r="E153" s="201">
        <f t="shared" ref="E153:O153" si="186">(D69+D146+E97-E69-E146)/(D69+D146+E97-E146)</f>
        <v>0.88230090471086009</v>
      </c>
      <c r="F153" s="202">
        <f t="shared" si="186"/>
        <v>0.88626660139822167</v>
      </c>
      <c r="G153" s="201">
        <f t="shared" si="186"/>
        <v>0.88664325043912018</v>
      </c>
      <c r="H153" s="201">
        <f t="shared" si="186"/>
        <v>0.88962536977943185</v>
      </c>
      <c r="I153" s="201">
        <f t="shared" si="186"/>
        <v>0.8682156741750513</v>
      </c>
      <c r="J153" s="201">
        <f t="shared" si="186"/>
        <v>0.88736079001303003</v>
      </c>
      <c r="K153" s="201">
        <f t="shared" si="186"/>
        <v>0.82699573833629414</v>
      </c>
      <c r="L153" s="201">
        <f t="shared" si="186"/>
        <v>0.84684031727463382</v>
      </c>
      <c r="M153" s="201">
        <f t="shared" si="186"/>
        <v>0.88113435562855558</v>
      </c>
      <c r="N153" s="203">
        <f t="shared" si="186"/>
        <v>0.86429434754866563</v>
      </c>
      <c r="O153" s="200">
        <f t="shared" si="186"/>
        <v>0.8288635470281982</v>
      </c>
      <c r="P153" s="201">
        <f t="shared" ref="P153:U153" si="187">(O69+O146+P97-P69-P146)/(O69+O146+P97-P146)</f>
        <v>0.70004308013429506</v>
      </c>
      <c r="Q153" s="201">
        <f t="shared" si="187"/>
        <v>0.77153407836276244</v>
      </c>
      <c r="R153" s="201">
        <f t="shared" si="187"/>
        <v>0.76116729672295314</v>
      </c>
      <c r="S153" s="201">
        <f t="shared" si="187"/>
        <v>0.77767050670434146</v>
      </c>
      <c r="T153" s="201">
        <f t="shared" si="187"/>
        <v>0.79468374805316322</v>
      </c>
      <c r="U153" s="203">
        <v>0.78836508304339614</v>
      </c>
      <c r="V153" s="245"/>
      <c r="W153" s="238">
        <f t="shared" si="179"/>
        <v>-0.18182265712947296</v>
      </c>
      <c r="X153" s="239">
        <f t="shared" si="180"/>
        <v>-0.12554314039199266</v>
      </c>
      <c r="Y153" s="239">
        <f t="shared" si="180"/>
        <v>-0.14115312985720682</v>
      </c>
      <c r="Z153" s="239">
        <f t="shared" si="180"/>
        <v>-0.12290483650646269</v>
      </c>
      <c r="AA153" s="239">
        <f t="shared" si="180"/>
        <v>-0.10672090179915605</v>
      </c>
      <c r="AB153" s="206"/>
      <c r="AC153" s="257"/>
      <c r="AD153" s="204">
        <f t="shared" si="181"/>
        <v>-0.15556980897142758</v>
      </c>
      <c r="AE153" s="204">
        <f t="shared" si="181"/>
        <v>-0.11076682634809765</v>
      </c>
      <c r="AF153" s="204">
        <f t="shared" si="181"/>
        <v>-0.12509930467526853</v>
      </c>
      <c r="AG153" s="204">
        <f t="shared" si="181"/>
        <v>-0.10897274373477872</v>
      </c>
      <c r="AH153" s="204">
        <f t="shared" si="181"/>
        <v>-9.4941621726268632E-2</v>
      </c>
      <c r="AI153" s="206"/>
      <c r="AJ153" s="207"/>
    </row>
    <row r="154" spans="1:36" x14ac:dyDescent="0.25">
      <c r="A154" s="172"/>
      <c r="B154" s="67" t="s">
        <v>34</v>
      </c>
      <c r="C154" s="259"/>
      <c r="D154" s="201">
        <f t="shared" si="183"/>
        <v>0.89530639577071314</v>
      </c>
      <c r="E154" s="201">
        <f t="shared" ref="E154:O154" si="188">(D70+D147+E98-E70-E147)/(D70+D147+E98-E147)</f>
        <v>0.92259370248201811</v>
      </c>
      <c r="F154" s="202">
        <f t="shared" si="188"/>
        <v>0.91653428359372169</v>
      </c>
      <c r="G154" s="201">
        <f t="shared" si="188"/>
        <v>0.90841641471737944</v>
      </c>
      <c r="H154" s="201">
        <f t="shared" si="188"/>
        <v>0.9402587935793274</v>
      </c>
      <c r="I154" s="201">
        <f t="shared" si="188"/>
        <v>0.88164537318843317</v>
      </c>
      <c r="J154" s="201">
        <f t="shared" si="188"/>
        <v>0.9500999713149445</v>
      </c>
      <c r="K154" s="201">
        <f t="shared" si="188"/>
        <v>0.90325752320250852</v>
      </c>
      <c r="L154" s="201">
        <f t="shared" si="188"/>
        <v>0.88106372045346515</v>
      </c>
      <c r="M154" s="201">
        <f t="shared" si="188"/>
        <v>0.89304673537354051</v>
      </c>
      <c r="N154" s="203">
        <f t="shared" si="188"/>
        <v>0.91425090643507423</v>
      </c>
      <c r="O154" s="200">
        <f t="shared" si="188"/>
        <v>0.86873872351054937</v>
      </c>
      <c r="P154" s="201">
        <f t="shared" ref="P154:U154" si="189">(O70+O147+P98-P70-P147)/(O70+O147+P98-P147)</f>
        <v>0.85539964811580327</v>
      </c>
      <c r="Q154" s="201">
        <f t="shared" si="189"/>
        <v>0.88247704696734319</v>
      </c>
      <c r="R154" s="201">
        <f t="shared" si="189"/>
        <v>0.88791196247446924</v>
      </c>
      <c r="S154" s="201">
        <f t="shared" si="189"/>
        <v>0.8430742309769097</v>
      </c>
      <c r="T154" s="201">
        <f t="shared" si="189"/>
        <v>0.84270729275025447</v>
      </c>
      <c r="U154" s="203">
        <v>0.83461541960736507</v>
      </c>
      <c r="V154" s="245"/>
      <c r="W154" s="238">
        <f t="shared" si="179"/>
        <v>-4.4573285573992413E-2</v>
      </c>
      <c r="X154" s="239">
        <f t="shared" si="180"/>
        <v>-4.3482472736103263E-2</v>
      </c>
      <c r="Y154" s="239">
        <f t="shared" si="180"/>
        <v>-3.1228860318268308E-2</v>
      </c>
      <c r="Z154" s="239">
        <f t="shared" si="180"/>
        <v>-7.1929769962158344E-2</v>
      </c>
      <c r="AA154" s="239">
        <f t="shared" si="180"/>
        <v>-0.10374962882050701</v>
      </c>
      <c r="AB154" s="206"/>
      <c r="AC154" s="257"/>
      <c r="AD154" s="204">
        <f t="shared" si="181"/>
        <v>-3.9906747654909869E-2</v>
      </c>
      <c r="AE154" s="204">
        <f t="shared" si="181"/>
        <v>-4.0116655514674915E-2</v>
      </c>
      <c r="AF154" s="204">
        <f t="shared" si="181"/>
        <v>-2.8622321119252447E-2</v>
      </c>
      <c r="AG154" s="204">
        <f t="shared" si="181"/>
        <v>-6.5342183740469739E-2</v>
      </c>
      <c r="AH154" s="204">
        <f t="shared" si="181"/>
        <v>-9.7551500829072935E-2</v>
      </c>
      <c r="AI154" s="206"/>
      <c r="AJ154" s="207"/>
    </row>
    <row r="155" spans="1:36" ht="15.75" thickBot="1" x14ac:dyDescent="0.3">
      <c r="A155" s="172"/>
      <c r="B155" s="75" t="s">
        <v>35</v>
      </c>
      <c r="C155" s="260"/>
      <c r="D155" s="209">
        <f t="shared" si="183"/>
        <v>0.68194619899927622</v>
      </c>
      <c r="E155" s="209">
        <f t="shared" ref="E155:O155" si="190">(D71+D148+E99-E71-E148)/(D71+D148+E99-E148)</f>
        <v>0.70140124143580407</v>
      </c>
      <c r="F155" s="210">
        <f t="shared" si="190"/>
        <v>0.67925587931629527</v>
      </c>
      <c r="G155" s="209">
        <f t="shared" si="190"/>
        <v>0.72148428801220843</v>
      </c>
      <c r="H155" s="209">
        <f t="shared" si="190"/>
        <v>0.72434453036787871</v>
      </c>
      <c r="I155" s="209">
        <f t="shared" si="190"/>
        <v>0.69798512355622078</v>
      </c>
      <c r="J155" s="209">
        <f t="shared" si="190"/>
        <v>0.71305693817289761</v>
      </c>
      <c r="K155" s="209">
        <f t="shared" si="190"/>
        <v>0.61835886570953014</v>
      </c>
      <c r="L155" s="209">
        <f t="shared" si="190"/>
        <v>0.64752925917133919</v>
      </c>
      <c r="M155" s="209">
        <f t="shared" si="190"/>
        <v>0.68045591450658827</v>
      </c>
      <c r="N155" s="211">
        <f t="shared" si="190"/>
        <v>0.63777569453718419</v>
      </c>
      <c r="O155" s="208">
        <f t="shared" si="190"/>
        <v>0.61972635239183138</v>
      </c>
      <c r="P155" s="209">
        <f t="shared" ref="P155:U155" si="191">(O71+O148+P99-P71-P148)/(O71+O148+P99-P148)</f>
        <v>0.55585524849000012</v>
      </c>
      <c r="Q155" s="209">
        <f t="shared" si="191"/>
        <v>0.57413199186148167</v>
      </c>
      <c r="R155" s="209">
        <f t="shared" si="191"/>
        <v>0.56749652108091708</v>
      </c>
      <c r="S155" s="209">
        <f t="shared" si="191"/>
        <v>0.58628442879390452</v>
      </c>
      <c r="T155" s="209">
        <f t="shared" si="191"/>
        <v>0.59974406847627248</v>
      </c>
      <c r="U155" s="211">
        <v>0.59085994540342246</v>
      </c>
      <c r="V155" s="260"/>
      <c r="W155" s="212">
        <f t="shared" si="179"/>
        <v>-0.1848986777759134</v>
      </c>
      <c r="X155" s="213">
        <f t="shared" si="180"/>
        <v>-0.18144999189593072</v>
      </c>
      <c r="Y155" s="213">
        <f t="shared" si="180"/>
        <v>-0.16453204401833008</v>
      </c>
      <c r="Z155" s="213">
        <f t="shared" si="180"/>
        <v>-0.18739127305294298</v>
      </c>
      <c r="AA155" s="213">
        <f t="shared" si="180"/>
        <v>-0.17201822705601766</v>
      </c>
      <c r="AB155" s="214"/>
      <c r="AC155" s="258"/>
      <c r="AD155" s="212">
        <f t="shared" ref="AD155" si="192">P155-D155</f>
        <v>-0.1260909505092761</v>
      </c>
      <c r="AE155" s="213">
        <f t="shared" ref="AE155" si="193">Q155-E155</f>
        <v>-0.1272692495743224</v>
      </c>
      <c r="AF155" s="213">
        <f t="shared" si="181"/>
        <v>-0.11175935823537819</v>
      </c>
      <c r="AG155" s="213">
        <f t="shared" si="181"/>
        <v>-0.13519985921830391</v>
      </c>
      <c r="AH155" s="213">
        <f t="shared" si="181"/>
        <v>-0.12460046189160623</v>
      </c>
      <c r="AI155" s="214"/>
      <c r="AJ155" s="210"/>
    </row>
    <row r="156" spans="1:36" x14ac:dyDescent="0.25">
      <c r="A156" s="172"/>
    </row>
    <row r="157" spans="1:36" x14ac:dyDescent="0.25">
      <c r="B157" s="1" t="s">
        <v>22</v>
      </c>
    </row>
    <row r="158" spans="1:36" x14ac:dyDescent="0.25">
      <c r="B158" s="32" t="s">
        <v>190</v>
      </c>
    </row>
    <row r="159" spans="1:36" x14ac:dyDescent="0.25">
      <c r="B159" s="2" t="s">
        <v>168</v>
      </c>
    </row>
    <row r="161" spans="2:2" x14ac:dyDescent="0.25">
      <c r="B161" s="33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workbookViewId="0">
      <pane xSplit="2" ySplit="8" topLeftCell="Q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T113" sqref="T113"/>
    </sheetView>
  </sheetViews>
  <sheetFormatPr defaultRowHeight="15" x14ac:dyDescent="0.25"/>
  <cols>
    <col min="1" max="1" width="4.7109375" style="170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76" t="s">
        <v>16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34"/>
      <c r="AF1" s="34"/>
      <c r="AG1" s="34"/>
      <c r="AH1" s="34"/>
      <c r="AI1" s="35"/>
    </row>
    <row r="2" spans="1:36" ht="27.6" customHeight="1" thickTop="1" x14ac:dyDescent="0.35">
      <c r="B2" s="266" t="s">
        <v>166</v>
      </c>
      <c r="C2" s="280" t="s">
        <v>573</v>
      </c>
      <c r="D2" s="280"/>
      <c r="E2" s="280"/>
      <c r="F2" s="280"/>
      <c r="G2" s="280"/>
      <c r="H2" s="280"/>
      <c r="I2" s="280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66" t="s">
        <v>578</v>
      </c>
      <c r="C3" s="279" t="s">
        <v>581</v>
      </c>
      <c r="D3" s="279"/>
      <c r="E3" s="279"/>
      <c r="F3" s="279"/>
      <c r="G3" s="279"/>
      <c r="H3" s="279"/>
      <c r="I3" s="279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66" t="s">
        <v>0</v>
      </c>
      <c r="C4" s="278">
        <f>'NECO-COMBINED'!C4:I4</f>
        <v>44079</v>
      </c>
      <c r="D4" s="278"/>
      <c r="E4" s="278"/>
      <c r="F4" s="278"/>
      <c r="G4" s="278"/>
      <c r="H4" s="278"/>
      <c r="I4" s="278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417</v>
      </c>
    </row>
    <row r="7" spans="1:36" s="3" customFormat="1" ht="15.75" thickBot="1" x14ac:dyDescent="0.3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180">
        <v>44079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1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1" t="s">
        <v>11</v>
      </c>
      <c r="AJ8" s="36">
        <v>44079</v>
      </c>
    </row>
    <row r="9" spans="1:36" s="66" customFormat="1" x14ac:dyDescent="0.2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1"/>
      <c r="V9" s="228"/>
      <c r="W9" s="229"/>
      <c r="X9" s="230"/>
      <c r="Y9" s="230"/>
      <c r="Z9" s="230"/>
      <c r="AA9" s="230"/>
      <c r="AB9" s="231"/>
      <c r="AC9" s="62"/>
      <c r="AD9" s="63"/>
      <c r="AE9" s="64"/>
      <c r="AF9" s="64"/>
      <c r="AG9" s="64"/>
      <c r="AH9" s="64"/>
      <c r="AI9" s="65"/>
      <c r="AJ9" s="62"/>
    </row>
    <row r="10" spans="1:36" s="66" customFormat="1" x14ac:dyDescent="0.2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70">
        <v>225733</v>
      </c>
      <c r="V10" s="207">
        <f t="shared" ref="V10:AA15" si="0">IF(ISERROR((O10-C10)/C10)=TRUE,0,(O10-C10)/C10)</f>
        <v>1.645321789736497E-2</v>
      </c>
      <c r="W10" s="207">
        <f t="shared" si="0"/>
        <v>1.9527073768945351E-2</v>
      </c>
      <c r="X10" s="207">
        <f t="shared" si="0"/>
        <v>1.7968894107696393E-2</v>
      </c>
      <c r="Y10" s="207">
        <f t="shared" si="0"/>
        <v>1.8161103806041391E-2</v>
      </c>
      <c r="Z10" s="207">
        <f t="shared" si="0"/>
        <v>1.5659280015497101E-2</v>
      </c>
      <c r="AA10" s="207">
        <f t="shared" si="0"/>
        <v>1.6938160626545309E-2</v>
      </c>
      <c r="AB10" s="232"/>
      <c r="AC10" s="71">
        <f>O10-C10</f>
        <v>3664</v>
      </c>
      <c r="AD10" s="72">
        <f t="shared" ref="AD10:AH14" si="1">P10-D10</f>
        <v>4347</v>
      </c>
      <c r="AE10" s="73">
        <f t="shared" si="1"/>
        <v>3994</v>
      </c>
      <c r="AF10" s="73">
        <f t="shared" si="1"/>
        <v>4033</v>
      </c>
      <c r="AG10" s="73">
        <f t="shared" si="1"/>
        <v>3476</v>
      </c>
      <c r="AH10" s="73">
        <f t="shared" si="1"/>
        <v>3761</v>
      </c>
      <c r="AI10" s="74"/>
      <c r="AJ10" s="71">
        <f>IF(ISERROR(GETPIVOTDATA("VALUE",'CSS WK pvt'!$J$2,"DT_FILE",AJ$8,"COMMODITY",AJ$6,"TRIM_CAT",TRIM(B10),"TRIM_LINE",A9))=TRUE,0,GETPIVOTDATA("VALUE",'CSS WK pvt'!$J$2,"DT_FILE",AJ$8,"COMMODITY",AJ$6,"TRIM_CAT",TRIM(B10),"TRIM_LINE",A9))</f>
        <v>225733</v>
      </c>
    </row>
    <row r="11" spans="1:36" s="66" customFormat="1" x14ac:dyDescent="0.2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70">
        <v>21083</v>
      </c>
      <c r="V11" s="207">
        <f t="shared" si="0"/>
        <v>1.115588755651661E-2</v>
      </c>
      <c r="W11" s="207">
        <f t="shared" si="0"/>
        <v>1.2196921261004278E-2</v>
      </c>
      <c r="X11" s="207">
        <f t="shared" si="0"/>
        <v>3.6521824616594575E-2</v>
      </c>
      <c r="Y11" s="207">
        <f t="shared" si="0"/>
        <v>3.8425538203852409E-2</v>
      </c>
      <c r="Z11" s="207">
        <f t="shared" si="0"/>
        <v>6.0538780343398463E-2</v>
      </c>
      <c r="AA11" s="207">
        <f t="shared" si="0"/>
        <v>4.3244310608678484E-2</v>
      </c>
      <c r="AB11" s="232"/>
      <c r="AC11" s="71">
        <f t="shared" ref="AC11:AC14" si="2">O11-C11</f>
        <v>227</v>
      </c>
      <c r="AD11" s="72">
        <f t="shared" si="1"/>
        <v>248</v>
      </c>
      <c r="AE11" s="73">
        <f t="shared" si="1"/>
        <v>743</v>
      </c>
      <c r="AF11" s="73">
        <f t="shared" si="1"/>
        <v>780</v>
      </c>
      <c r="AG11" s="73">
        <f t="shared" si="1"/>
        <v>1227</v>
      </c>
      <c r="AH11" s="73">
        <f t="shared" si="1"/>
        <v>876</v>
      </c>
      <c r="AI11" s="74"/>
      <c r="AJ11" s="71">
        <f>IF(ISERROR(GETPIVOTDATA("VALUE",'CSS WK pvt'!$J$2,"DT_FILE",AJ$8,"COMMODITY",AJ$6,"TRIM_CAT",TRIM(B11),"TRIM_LINE",A9))=TRUE,0,GETPIVOTDATA("VALUE",'CSS WK pvt'!$J$2,"DT_FILE",AJ$8,"COMMODITY",AJ$6,"TRIM_CAT",TRIM(B11),"TRIM_LINE",A9))</f>
        <v>21083</v>
      </c>
    </row>
    <row r="12" spans="1:36" s="66" customFormat="1" x14ac:dyDescent="0.2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70">
        <v>19122</v>
      </c>
      <c r="V12" s="207">
        <f t="shared" si="0"/>
        <v>2.7496382054992764E-2</v>
      </c>
      <c r="W12" s="207">
        <f t="shared" si="0"/>
        <v>3.0896314970766506E-2</v>
      </c>
      <c r="X12" s="207">
        <f t="shared" si="0"/>
        <v>3.0107526881720432E-2</v>
      </c>
      <c r="Y12" s="207">
        <f t="shared" si="0"/>
        <v>2.9024600776866638E-2</v>
      </c>
      <c r="Z12" s="207">
        <f t="shared" si="0"/>
        <v>2.821011673151751E-2</v>
      </c>
      <c r="AA12" s="207">
        <f t="shared" si="0"/>
        <v>3.2087294727744166E-2</v>
      </c>
      <c r="AB12" s="232"/>
      <c r="AC12" s="71">
        <f t="shared" si="2"/>
        <v>513</v>
      </c>
      <c r="AD12" s="72">
        <f t="shared" si="1"/>
        <v>576</v>
      </c>
      <c r="AE12" s="73">
        <f t="shared" si="1"/>
        <v>560</v>
      </c>
      <c r="AF12" s="73">
        <f t="shared" si="1"/>
        <v>538</v>
      </c>
      <c r="AG12" s="73">
        <f t="shared" si="1"/>
        <v>522</v>
      </c>
      <c r="AH12" s="73">
        <f t="shared" si="1"/>
        <v>594</v>
      </c>
      <c r="AI12" s="74"/>
      <c r="AJ12" s="71">
        <f>IF(ISERROR(GETPIVOTDATA("VALUE",'CSS WK pvt'!$J$2,"DT_FILE",AJ$8,"COMMODITY",AJ$6,"TRIM_CAT",TRIM(B12),"TRIM_LINE",A9))=TRUE,0,GETPIVOTDATA("VALUE",'CSS WK pvt'!$J$2,"DT_FILE",AJ$8,"COMMODITY",AJ$6,"TRIM_CAT",TRIM(B12),"TRIM_LINE",A9))</f>
        <v>19122</v>
      </c>
    </row>
    <row r="13" spans="1:36" s="66" customFormat="1" x14ac:dyDescent="0.2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70">
        <v>5059</v>
      </c>
      <c r="V13" s="207">
        <f t="shared" si="0"/>
        <v>1.5092120736965895E-2</v>
      </c>
      <c r="W13" s="207">
        <f t="shared" si="0"/>
        <v>1.6653605015673981E-2</v>
      </c>
      <c r="X13" s="207">
        <f t="shared" si="0"/>
        <v>1.7647058823529412E-2</v>
      </c>
      <c r="Y13" s="207">
        <f t="shared" si="0"/>
        <v>1.7055479317780828E-2</v>
      </c>
      <c r="Z13" s="207">
        <f t="shared" si="0"/>
        <v>1.6464131713053703E-2</v>
      </c>
      <c r="AA13" s="207">
        <f t="shared" si="0"/>
        <v>-3.5280282242257936E-3</v>
      </c>
      <c r="AB13" s="232"/>
      <c r="AC13" s="71">
        <f t="shared" si="2"/>
        <v>77</v>
      </c>
      <c r="AD13" s="72">
        <f t="shared" si="1"/>
        <v>85</v>
      </c>
      <c r="AE13" s="73">
        <f t="shared" si="1"/>
        <v>90</v>
      </c>
      <c r="AF13" s="73">
        <f t="shared" si="1"/>
        <v>87</v>
      </c>
      <c r="AG13" s="73">
        <f t="shared" si="1"/>
        <v>84</v>
      </c>
      <c r="AH13" s="73">
        <f t="shared" si="1"/>
        <v>-18</v>
      </c>
      <c r="AI13" s="74"/>
      <c r="AJ13" s="71">
        <f>IF(ISERROR(GETPIVOTDATA("VALUE",'CSS WK pvt'!$J$2,"DT_FILE",AJ$8,"COMMODITY",AJ$6,"TRIM_CAT",TRIM(B13),"TRIM_LINE",A9))=TRUE,0,GETPIVOTDATA("VALUE",'CSS WK pvt'!$J$2,"DT_FILE",AJ$8,"COMMODITY",AJ$6,"TRIM_CAT",TRIM(B13),"TRIM_LINE",A9))</f>
        <v>5059</v>
      </c>
    </row>
    <row r="14" spans="1:36" s="66" customFormat="1" x14ac:dyDescent="0.2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70">
        <v>782</v>
      </c>
      <c r="V14" s="207">
        <f t="shared" si="0"/>
        <v>1.2919896640826873E-2</v>
      </c>
      <c r="W14" s="207">
        <f t="shared" si="0"/>
        <v>1.4230271668822769E-2</v>
      </c>
      <c r="X14" s="207">
        <f t="shared" si="0"/>
        <v>1.2970168612191959E-2</v>
      </c>
      <c r="Y14" s="207">
        <f t="shared" si="0"/>
        <v>1.3003901170351105E-2</v>
      </c>
      <c r="Z14" s="207">
        <f t="shared" si="0"/>
        <v>1.0403120936280884E-2</v>
      </c>
      <c r="AA14" s="207">
        <f t="shared" si="0"/>
        <v>1.6927083333333332E-2</v>
      </c>
      <c r="AB14" s="232"/>
      <c r="AC14" s="71">
        <f t="shared" si="2"/>
        <v>10</v>
      </c>
      <c r="AD14" s="72">
        <f t="shared" si="1"/>
        <v>11</v>
      </c>
      <c r="AE14" s="73">
        <f t="shared" si="1"/>
        <v>10</v>
      </c>
      <c r="AF14" s="73">
        <f t="shared" si="1"/>
        <v>10</v>
      </c>
      <c r="AG14" s="73">
        <f t="shared" si="1"/>
        <v>8</v>
      </c>
      <c r="AH14" s="73">
        <f t="shared" si="1"/>
        <v>13</v>
      </c>
      <c r="AI14" s="74"/>
      <c r="AJ14" s="71">
        <f>IF(ISERROR(GETPIVOTDATA("VALUE",'CSS WK pvt'!$J$2,"DT_FILE",AJ$8,"COMMODITY",AJ$6,"TRIM_CAT",TRIM(B14),"TRIM_LINE",A9))=TRUE,0,GETPIVOTDATA("VALUE",'CSS WK pvt'!$J$2,"DT_FILE",AJ$8,"COMMODITY",AJ$6,"TRIM_CAT",TRIM(B14),"TRIM_LINE",A9))</f>
        <v>782</v>
      </c>
    </row>
    <row r="15" spans="1:36" s="83" customFormat="1" ht="15.75" thickBot="1" x14ac:dyDescent="0.3">
      <c r="A15" s="173"/>
      <c r="B15" s="75" t="s">
        <v>35</v>
      </c>
      <c r="C15" s="76">
        <f>SUM(C10:C14)</f>
        <v>267573</v>
      </c>
      <c r="D15" s="77">
        <f t="shared" ref="D15:AJ15" si="3">SUM(D10:D14)</f>
        <v>267467</v>
      </c>
      <c r="E15" s="77">
        <f t="shared" si="3"/>
        <v>267088</v>
      </c>
      <c r="F15" s="77">
        <f t="shared" si="3"/>
        <v>266773</v>
      </c>
      <c r="G15" s="77">
        <f t="shared" si="3"/>
        <v>266620</v>
      </c>
      <c r="H15" s="77">
        <f t="shared" si="3"/>
        <v>266682</v>
      </c>
      <c r="I15" s="77">
        <f t="shared" si="3"/>
        <v>266996</v>
      </c>
      <c r="J15" s="77">
        <f t="shared" si="3"/>
        <v>267532</v>
      </c>
      <c r="K15" s="77">
        <f t="shared" si="3"/>
        <v>269543</v>
      </c>
      <c r="L15" s="77">
        <f t="shared" si="3"/>
        <v>270952</v>
      </c>
      <c r="M15" s="77">
        <f t="shared" si="3"/>
        <v>270855</v>
      </c>
      <c r="N15" s="78">
        <f t="shared" si="3"/>
        <v>271581</v>
      </c>
      <c r="O15" s="76">
        <f t="shared" si="3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78">
        <v>271779</v>
      </c>
      <c r="V15" s="210">
        <f t="shared" si="0"/>
        <v>1.6784204684329136E-2</v>
      </c>
      <c r="W15" s="212">
        <f t="shared" si="0"/>
        <v>1.9692148937999827E-2</v>
      </c>
      <c r="X15" s="213">
        <f t="shared" si="0"/>
        <v>2.0206823219313486E-2</v>
      </c>
      <c r="Y15" s="213">
        <f t="shared" si="0"/>
        <v>2.0421856784607138E-2</v>
      </c>
      <c r="Z15" s="213">
        <f t="shared" si="0"/>
        <v>1.9942239891981097E-2</v>
      </c>
      <c r="AA15" s="213">
        <f t="shared" si="0"/>
        <v>1.9596373208540508E-2</v>
      </c>
      <c r="AB15" s="214"/>
      <c r="AC15" s="79">
        <f t="shared" ref="AC15:AF15" si="4">SUM(AC10:AC14)</f>
        <v>4491</v>
      </c>
      <c r="AD15" s="80">
        <f t="shared" si="4"/>
        <v>5267</v>
      </c>
      <c r="AE15" s="81">
        <f t="shared" si="4"/>
        <v>5397</v>
      </c>
      <c r="AF15" s="81">
        <f t="shared" si="4"/>
        <v>5448</v>
      </c>
      <c r="AG15" s="81">
        <f t="shared" ref="AG15:AH15" si="5">SUM(AG10:AG14)</f>
        <v>5317</v>
      </c>
      <c r="AH15" s="81">
        <f t="shared" si="5"/>
        <v>5226</v>
      </c>
      <c r="AI15" s="82"/>
      <c r="AJ15" s="79">
        <f t="shared" si="3"/>
        <v>271779</v>
      </c>
    </row>
    <row r="16" spans="1:36" s="66" customFormat="1" x14ac:dyDescent="0.2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7"/>
      <c r="V16" s="233"/>
      <c r="W16" s="234"/>
      <c r="X16" s="235"/>
      <c r="Y16" s="235"/>
      <c r="Z16" s="235"/>
      <c r="AA16" s="235"/>
      <c r="AB16" s="236"/>
      <c r="AC16" s="88"/>
      <c r="AD16" s="89"/>
      <c r="AE16" s="90"/>
      <c r="AF16" s="90"/>
      <c r="AG16" s="90"/>
      <c r="AH16" s="90"/>
      <c r="AI16" s="91"/>
      <c r="AJ16" s="88"/>
    </row>
    <row r="17" spans="1:36" s="66" customFormat="1" x14ac:dyDescent="0.2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94">
        <v>50807</v>
      </c>
      <c r="V17" s="207">
        <f t="shared" ref="V17:AA22" si="6">IF(ISERROR((O17-C17)/C17)=TRUE,0,(O17-C17)/C17)</f>
        <v>0.32600677075438328</v>
      </c>
      <c r="W17" s="207">
        <f t="shared" si="6"/>
        <v>0.27096654619590399</v>
      </c>
      <c r="X17" s="207">
        <f t="shared" si="6"/>
        <v>0.27989584356883168</v>
      </c>
      <c r="Y17" s="207">
        <f t="shared" si="6"/>
        <v>0.3581837273029938</v>
      </c>
      <c r="Z17" s="207">
        <f t="shared" si="6"/>
        <v>0.19533613755442403</v>
      </c>
      <c r="AA17" s="207">
        <f t="shared" si="6"/>
        <v>0.25766980866988531</v>
      </c>
      <c r="AB17" s="240"/>
      <c r="AC17" s="95">
        <f t="shared" ref="AC17:AH21" si="7">O17-C17</f>
        <v>12904</v>
      </c>
      <c r="AD17" s="72">
        <f t="shared" si="7"/>
        <v>11696</v>
      </c>
      <c r="AE17" s="73">
        <f t="shared" si="7"/>
        <v>11394</v>
      </c>
      <c r="AF17" s="73">
        <f t="shared" si="7"/>
        <v>13986</v>
      </c>
      <c r="AG17" s="73">
        <f t="shared" si="7"/>
        <v>7941</v>
      </c>
      <c r="AH17" s="73">
        <f t="shared" si="7"/>
        <v>10087</v>
      </c>
      <c r="AI17" s="96"/>
      <c r="AJ17" s="71">
        <f>IF(ISERROR(GETPIVOTDATA("VALUE",'CSS WK pvt'!$J$2,"DT_FILE",AJ$8,"COMMODITY",AJ$6,"TRIM_CAT",TRIM(B17),"TRIM_LINE",A16))=TRUE,0,GETPIVOTDATA("VALUE",'CSS WK pvt'!$J$2,"DT_FILE",AJ$8,"COMMODITY",AJ$6,"TRIM_CAT",TRIM(B17),"TRIM_LINE",A16))</f>
        <v>50807</v>
      </c>
    </row>
    <row r="18" spans="1:36" s="66" customFormat="1" x14ac:dyDescent="0.2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94">
        <v>7199</v>
      </c>
      <c r="V18" s="207">
        <f t="shared" si="6"/>
        <v>-0.2552156523619068</v>
      </c>
      <c r="W18" s="207">
        <f t="shared" si="6"/>
        <v>-0.2592203425449196</v>
      </c>
      <c r="X18" s="207">
        <f t="shared" si="6"/>
        <v>-0.18257211538461537</v>
      </c>
      <c r="Y18" s="207">
        <f t="shared" si="6"/>
        <v>4.0224105731935062E-3</v>
      </c>
      <c r="Z18" s="207">
        <f t="shared" si="6"/>
        <v>8.2385070550751019E-2</v>
      </c>
      <c r="AA18" s="207">
        <f t="shared" si="6"/>
        <v>9.9969287469287474E-2</v>
      </c>
      <c r="AB18" s="240"/>
      <c r="AC18" s="95">
        <f t="shared" si="7"/>
        <v>-2361</v>
      </c>
      <c r="AD18" s="72">
        <f t="shared" si="7"/>
        <v>-2467</v>
      </c>
      <c r="AE18" s="73">
        <f t="shared" si="7"/>
        <v>-1519</v>
      </c>
      <c r="AF18" s="73">
        <f t="shared" si="7"/>
        <v>28</v>
      </c>
      <c r="AG18" s="73">
        <f t="shared" si="7"/>
        <v>543</v>
      </c>
      <c r="AH18" s="73">
        <f t="shared" si="7"/>
        <v>651</v>
      </c>
      <c r="AI18" s="96"/>
      <c r="AJ18" s="71">
        <f>IF(ISERROR(GETPIVOTDATA("VALUE",'CSS WK pvt'!$J$2,"DT_FILE",AJ$8,"COMMODITY",AJ$6,"TRIM_CAT",TRIM(B18),"TRIM_LINE",A16))=TRUE,0,GETPIVOTDATA("VALUE",'CSS WK pvt'!$J$2,"DT_FILE",AJ$8,"COMMODITY",AJ$6,"TRIM_CAT",TRIM(B18),"TRIM_LINE",A16))</f>
        <v>7199</v>
      </c>
    </row>
    <row r="19" spans="1:36" s="66" customFormat="1" x14ac:dyDescent="0.2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94">
        <v>3437</v>
      </c>
      <c r="V19" s="207">
        <f t="shared" si="6"/>
        <v>0.52290076335877866</v>
      </c>
      <c r="W19" s="207">
        <f t="shared" si="6"/>
        <v>0.40108169655565046</v>
      </c>
      <c r="X19" s="207">
        <f t="shared" si="6"/>
        <v>0.31734931734931737</v>
      </c>
      <c r="Y19" s="207">
        <f t="shared" si="6"/>
        <v>0.54905193734542457</v>
      </c>
      <c r="Z19" s="207">
        <f t="shared" si="6"/>
        <v>0.26301886792452828</v>
      </c>
      <c r="AA19" s="207">
        <f t="shared" si="6"/>
        <v>0.30622768742562473</v>
      </c>
      <c r="AB19" s="240"/>
      <c r="AC19" s="95">
        <f t="shared" si="7"/>
        <v>1370</v>
      </c>
      <c r="AD19" s="72">
        <f t="shared" si="7"/>
        <v>1409</v>
      </c>
      <c r="AE19" s="73">
        <f t="shared" si="7"/>
        <v>953</v>
      </c>
      <c r="AF19" s="73">
        <f t="shared" si="7"/>
        <v>1332</v>
      </c>
      <c r="AG19" s="73">
        <f t="shared" si="7"/>
        <v>697</v>
      </c>
      <c r="AH19" s="73">
        <f t="shared" si="7"/>
        <v>772</v>
      </c>
      <c r="AI19" s="96"/>
      <c r="AJ19" s="71">
        <f>IF(ISERROR(GETPIVOTDATA("VALUE",'CSS WK pvt'!$J$2,"DT_FILE",AJ$8,"COMMODITY",AJ$6,"TRIM_CAT",TRIM(B19),"TRIM_LINE",A16))=TRUE,0,GETPIVOTDATA("VALUE",'CSS WK pvt'!$J$2,"DT_FILE",AJ$8,"COMMODITY",AJ$6,"TRIM_CAT",TRIM(B19),"TRIM_LINE",A16))</f>
        <v>3437</v>
      </c>
    </row>
    <row r="20" spans="1:36" s="66" customFormat="1" x14ac:dyDescent="0.2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94">
        <v>738</v>
      </c>
      <c r="V20" s="207">
        <f t="shared" si="6"/>
        <v>0.48424543946932008</v>
      </c>
      <c r="W20" s="207">
        <f t="shared" si="6"/>
        <v>0.39046538024971622</v>
      </c>
      <c r="X20" s="207">
        <f t="shared" si="6"/>
        <v>0.17114568599717114</v>
      </c>
      <c r="Y20" s="207">
        <f t="shared" si="6"/>
        <v>0.56149732620320858</v>
      </c>
      <c r="Z20" s="207">
        <f t="shared" si="6"/>
        <v>0.36052202283849921</v>
      </c>
      <c r="AA20" s="207">
        <f t="shared" si="6"/>
        <v>0.16961130742049471</v>
      </c>
      <c r="AB20" s="240"/>
      <c r="AC20" s="95">
        <f t="shared" si="7"/>
        <v>292</v>
      </c>
      <c r="AD20" s="72">
        <f t="shared" si="7"/>
        <v>344</v>
      </c>
      <c r="AE20" s="73">
        <f t="shared" si="7"/>
        <v>121</v>
      </c>
      <c r="AF20" s="73">
        <f t="shared" si="7"/>
        <v>315</v>
      </c>
      <c r="AG20" s="73">
        <f t="shared" si="7"/>
        <v>221</v>
      </c>
      <c r="AH20" s="73">
        <f t="shared" si="7"/>
        <v>96</v>
      </c>
      <c r="AI20" s="96"/>
      <c r="AJ20" s="71">
        <f>IF(ISERROR(GETPIVOTDATA("VALUE",'CSS WK pvt'!$J$2,"DT_FILE",AJ$8,"COMMODITY",AJ$6,"TRIM_CAT",TRIM(B20),"TRIM_LINE",A16))=TRUE,0,GETPIVOTDATA("VALUE",'CSS WK pvt'!$J$2,"DT_FILE",AJ$8,"COMMODITY",AJ$6,"TRIM_CAT",TRIM(B20),"TRIM_LINE",A16))</f>
        <v>738</v>
      </c>
    </row>
    <row r="21" spans="1:36" s="66" customFormat="1" x14ac:dyDescent="0.2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94">
        <v>163</v>
      </c>
      <c r="V21" s="207">
        <f t="shared" si="6"/>
        <v>0.55952380952380953</v>
      </c>
      <c r="W21" s="207">
        <f t="shared" si="6"/>
        <v>0.3359375</v>
      </c>
      <c r="X21" s="207">
        <f t="shared" si="6"/>
        <v>3.9603960396039604E-2</v>
      </c>
      <c r="Y21" s="207">
        <f t="shared" si="6"/>
        <v>0.82432432432432434</v>
      </c>
      <c r="Z21" s="207">
        <f t="shared" si="6"/>
        <v>1.1954022988505748</v>
      </c>
      <c r="AA21" s="207">
        <f t="shared" si="6"/>
        <v>0.53424657534246578</v>
      </c>
      <c r="AB21" s="240"/>
      <c r="AC21" s="95">
        <f t="shared" si="7"/>
        <v>47</v>
      </c>
      <c r="AD21" s="72">
        <f t="shared" si="7"/>
        <v>43</v>
      </c>
      <c r="AE21" s="73">
        <f t="shared" si="7"/>
        <v>4</v>
      </c>
      <c r="AF21" s="73">
        <f t="shared" si="7"/>
        <v>61</v>
      </c>
      <c r="AG21" s="73">
        <f t="shared" si="7"/>
        <v>104</v>
      </c>
      <c r="AH21" s="73">
        <f t="shared" si="7"/>
        <v>39</v>
      </c>
      <c r="AI21" s="96"/>
      <c r="AJ21" s="71">
        <f>IF(ISERROR(GETPIVOTDATA("VALUE",'CSS WK pvt'!$J$2,"DT_FILE",AJ$8,"COMMODITY",AJ$6,"TRIM_CAT",TRIM(B21),"TRIM_LINE",A16))=TRUE,0,GETPIVOTDATA("VALUE",'CSS WK pvt'!$J$2,"DT_FILE",AJ$8,"COMMODITY",AJ$6,"TRIM_CAT",TRIM(B21),"TRIM_LINE",A16))</f>
        <v>163</v>
      </c>
    </row>
    <row r="22" spans="1:36" s="83" customFormat="1" x14ac:dyDescent="0.25">
      <c r="A22" s="174"/>
      <c r="B22" s="67" t="s">
        <v>35</v>
      </c>
      <c r="C22" s="158">
        <f t="shared" ref="C22:O22" si="8">SUM(C17:C21)</f>
        <v>52140</v>
      </c>
      <c r="D22" s="159">
        <f t="shared" si="8"/>
        <v>57203</v>
      </c>
      <c r="E22" s="159">
        <f t="shared" si="8"/>
        <v>52839</v>
      </c>
      <c r="F22" s="159">
        <f t="shared" si="8"/>
        <v>49069</v>
      </c>
      <c r="G22" s="159">
        <f t="shared" si="8"/>
        <v>50594</v>
      </c>
      <c r="H22" s="159">
        <f t="shared" si="8"/>
        <v>48819</v>
      </c>
      <c r="I22" s="159">
        <f t="shared" si="8"/>
        <v>48866</v>
      </c>
      <c r="J22" s="159">
        <f t="shared" si="8"/>
        <v>48511</v>
      </c>
      <c r="K22" s="159">
        <f t="shared" si="8"/>
        <v>54830</v>
      </c>
      <c r="L22" s="159">
        <f t="shared" si="8"/>
        <v>53358</v>
      </c>
      <c r="M22" s="159">
        <f t="shared" si="8"/>
        <v>55552</v>
      </c>
      <c r="N22" s="160">
        <f t="shared" si="8"/>
        <v>60261</v>
      </c>
      <c r="O22" s="158">
        <f t="shared" si="8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160">
        <v>62344</v>
      </c>
      <c r="V22" s="241">
        <f t="shared" si="6"/>
        <v>0.23498273878020715</v>
      </c>
      <c r="W22" s="242">
        <f t="shared" si="6"/>
        <v>0.19273464678425956</v>
      </c>
      <c r="X22" s="243">
        <f t="shared" si="6"/>
        <v>0.20729006983478113</v>
      </c>
      <c r="Y22" s="243">
        <f t="shared" si="6"/>
        <v>0.32040595895575619</v>
      </c>
      <c r="Z22" s="243">
        <f t="shared" si="6"/>
        <v>0.1878878918448828</v>
      </c>
      <c r="AA22" s="243">
        <f t="shared" si="6"/>
        <v>0.23853417726704768</v>
      </c>
      <c r="AB22" s="244"/>
      <c r="AC22" s="97">
        <f t="shared" ref="AC22:AF22" si="9">SUM(AC17:AC21)</f>
        <v>12252</v>
      </c>
      <c r="AD22" s="161">
        <f t="shared" si="9"/>
        <v>11025</v>
      </c>
      <c r="AE22" s="162">
        <f t="shared" si="9"/>
        <v>10953</v>
      </c>
      <c r="AF22" s="162">
        <f t="shared" si="9"/>
        <v>15722</v>
      </c>
      <c r="AG22" s="162">
        <f t="shared" ref="AG22:AH22" si="10">SUM(AG17:AG21)</f>
        <v>9506</v>
      </c>
      <c r="AH22" s="162">
        <f t="shared" si="10"/>
        <v>11645</v>
      </c>
      <c r="AI22" s="163"/>
      <c r="AJ22" s="97">
        <f t="shared" ref="AJ22" si="11">SUM(AJ17:AJ21)</f>
        <v>62344</v>
      </c>
    </row>
    <row r="23" spans="1:36" s="66" customFormat="1" x14ac:dyDescent="0.2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1"/>
      <c r="V23" s="245"/>
      <c r="W23" s="246"/>
      <c r="X23" s="247"/>
      <c r="Y23" s="247"/>
      <c r="Z23" s="247"/>
      <c r="AA23" s="247"/>
      <c r="AB23" s="248"/>
      <c r="AC23" s="102"/>
      <c r="AD23" s="103"/>
      <c r="AE23" s="104"/>
      <c r="AF23" s="104"/>
      <c r="AG23" s="104"/>
      <c r="AH23" s="104"/>
      <c r="AI23" s="105"/>
      <c r="AJ23" s="102"/>
    </row>
    <row r="24" spans="1:36" s="66" customFormat="1" x14ac:dyDescent="0.2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94">
        <v>15998</v>
      </c>
      <c r="V24" s="207">
        <f t="shared" ref="V24:AA29" si="12">IF(ISERROR((O24-C24)/C24)=TRUE,0,(O24-C24)/C24)</f>
        <v>0.13543571746329891</v>
      </c>
      <c r="W24" s="207">
        <f t="shared" si="12"/>
        <v>-7.8483161965852283E-2</v>
      </c>
      <c r="X24" s="207">
        <f t="shared" si="12"/>
        <v>-8.3436596447748868E-2</v>
      </c>
      <c r="Y24" s="207">
        <f t="shared" si="12"/>
        <v>0.21188433868289983</v>
      </c>
      <c r="Z24" s="207">
        <f t="shared" si="12"/>
        <v>-0.21035268714011515</v>
      </c>
      <c r="AA24" s="207">
        <f t="shared" si="12"/>
        <v>-4.0043071539134528E-2</v>
      </c>
      <c r="AB24" s="240"/>
      <c r="AC24" s="95">
        <f t="shared" ref="AC24:AH28" si="13">O24-C24</f>
        <v>2740</v>
      </c>
      <c r="AD24" s="72">
        <f t="shared" si="13"/>
        <v>-1664</v>
      </c>
      <c r="AE24" s="73">
        <f t="shared" si="13"/>
        <v>-1414</v>
      </c>
      <c r="AF24" s="73">
        <f t="shared" si="13"/>
        <v>3063</v>
      </c>
      <c r="AG24" s="73">
        <f t="shared" si="13"/>
        <v>-3507</v>
      </c>
      <c r="AH24" s="73">
        <f t="shared" si="13"/>
        <v>-595</v>
      </c>
      <c r="AI24" s="96"/>
      <c r="AJ24" s="71">
        <f>IF(ISERROR(GETPIVOTDATA("VALUE",'CSS WK pvt'!$J$2,"DT_FILE",AJ$8,"COMMODITY",AJ$6,"TRIM_CAT",TRIM(B24),"TRIM_LINE",A23))=TRUE,0,GETPIVOTDATA("VALUE",'CSS WK pvt'!$J$2,"DT_FILE",AJ$8,"COMMODITY",AJ$6,"TRIM_CAT",TRIM(B24),"TRIM_LINE",A23))</f>
        <v>15998</v>
      </c>
    </row>
    <row r="25" spans="1:36" s="66" customFormat="1" x14ac:dyDescent="0.2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94">
        <v>913</v>
      </c>
      <c r="V25" s="207">
        <f t="shared" si="12"/>
        <v>-0.36274509803921567</v>
      </c>
      <c r="W25" s="207">
        <f t="shared" si="12"/>
        <v>-0.37479806138933763</v>
      </c>
      <c r="X25" s="207">
        <f t="shared" si="12"/>
        <v>-0.28181164629762762</v>
      </c>
      <c r="Y25" s="207">
        <f t="shared" si="12"/>
        <v>5.8997050147492625E-3</v>
      </c>
      <c r="Z25" s="207">
        <f t="shared" si="12"/>
        <v>-0.25123639960435212</v>
      </c>
      <c r="AA25" s="207">
        <f t="shared" si="12"/>
        <v>-1.9836639439906652E-2</v>
      </c>
      <c r="AB25" s="240"/>
      <c r="AC25" s="95">
        <f t="shared" si="13"/>
        <v>-703</v>
      </c>
      <c r="AD25" s="72">
        <f t="shared" si="13"/>
        <v>-696</v>
      </c>
      <c r="AE25" s="73">
        <f t="shared" si="13"/>
        <v>-392</v>
      </c>
      <c r="AF25" s="73">
        <f t="shared" si="13"/>
        <v>6</v>
      </c>
      <c r="AG25" s="73">
        <f t="shared" si="13"/>
        <v>-254</v>
      </c>
      <c r="AH25" s="73">
        <f t="shared" si="13"/>
        <v>-17</v>
      </c>
      <c r="AI25" s="96"/>
      <c r="AJ25" s="71">
        <f>IF(ISERROR(GETPIVOTDATA("VALUE",'CSS WK pvt'!$J$2,"DT_FILE",AJ$8,"COMMODITY",AJ$6,"TRIM_CAT",TRIM(B25),"TRIM_LINE",A23))=TRUE,0,GETPIVOTDATA("VALUE",'CSS WK pvt'!$J$2,"DT_FILE",AJ$8,"COMMODITY",AJ$6,"TRIM_CAT",TRIM(B25),"TRIM_LINE",A23))</f>
        <v>913</v>
      </c>
    </row>
    <row r="26" spans="1:36" s="66" customFormat="1" x14ac:dyDescent="0.2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94">
        <v>1540</v>
      </c>
      <c r="V26" s="207">
        <f t="shared" si="12"/>
        <v>0.504</v>
      </c>
      <c r="W26" s="207">
        <f t="shared" si="12"/>
        <v>-6.3614262560777957E-2</v>
      </c>
      <c r="X26" s="207">
        <f t="shared" si="12"/>
        <v>-4.9741602067183463E-2</v>
      </c>
      <c r="Y26" s="207">
        <f t="shared" si="12"/>
        <v>0.34595959595959597</v>
      </c>
      <c r="Z26" s="207">
        <f t="shared" si="12"/>
        <v>-0.15677419354838709</v>
      </c>
      <c r="AA26" s="207">
        <f t="shared" si="12"/>
        <v>3.5714285714285712E-2</v>
      </c>
      <c r="AB26" s="240"/>
      <c r="AC26" s="95">
        <f t="shared" si="13"/>
        <v>819</v>
      </c>
      <c r="AD26" s="72">
        <f t="shared" si="13"/>
        <v>-157</v>
      </c>
      <c r="AE26" s="73">
        <f t="shared" si="13"/>
        <v>-77</v>
      </c>
      <c r="AF26" s="73">
        <f t="shared" si="13"/>
        <v>411</v>
      </c>
      <c r="AG26" s="73">
        <f t="shared" si="13"/>
        <v>-243</v>
      </c>
      <c r="AH26" s="73">
        <f t="shared" si="13"/>
        <v>49</v>
      </c>
      <c r="AI26" s="96"/>
      <c r="AJ26" s="71">
        <f>IF(ISERROR(GETPIVOTDATA("VALUE",'CSS WK pvt'!$J$2,"DT_FILE",AJ$8,"COMMODITY",AJ$6,"TRIM_CAT",TRIM(B26),"TRIM_LINE",A23))=TRUE,0,GETPIVOTDATA("VALUE",'CSS WK pvt'!$J$2,"DT_FILE",AJ$8,"COMMODITY",AJ$6,"TRIM_CAT",TRIM(B26),"TRIM_LINE",A23))</f>
        <v>1540</v>
      </c>
    </row>
    <row r="27" spans="1:36" s="66" customFormat="1" x14ac:dyDescent="0.2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94">
        <v>373</v>
      </c>
      <c r="V27" s="207">
        <f t="shared" si="12"/>
        <v>0.6061452513966481</v>
      </c>
      <c r="W27" s="207">
        <f t="shared" si="12"/>
        <v>6.3962558502340089E-2</v>
      </c>
      <c r="X27" s="207">
        <f t="shared" si="12"/>
        <v>-6.2992125984251968E-2</v>
      </c>
      <c r="Y27" s="207">
        <f t="shared" si="12"/>
        <v>0.48051948051948051</v>
      </c>
      <c r="Z27" s="207">
        <f t="shared" si="12"/>
        <v>0.13881019830028329</v>
      </c>
      <c r="AA27" s="207">
        <f t="shared" si="12"/>
        <v>-9.1194968553459113E-2</v>
      </c>
      <c r="AB27" s="240"/>
      <c r="AC27" s="95">
        <f t="shared" si="13"/>
        <v>217</v>
      </c>
      <c r="AD27" s="72">
        <f t="shared" si="13"/>
        <v>41</v>
      </c>
      <c r="AE27" s="73">
        <f t="shared" si="13"/>
        <v>-24</v>
      </c>
      <c r="AF27" s="73">
        <f t="shared" si="13"/>
        <v>148</v>
      </c>
      <c r="AG27" s="73">
        <f t="shared" si="13"/>
        <v>49</v>
      </c>
      <c r="AH27" s="73">
        <f t="shared" si="13"/>
        <v>-29</v>
      </c>
      <c r="AI27" s="96"/>
      <c r="AJ27" s="71">
        <f>IF(ISERROR(GETPIVOTDATA("VALUE",'CSS WK pvt'!$J$2,"DT_FILE",AJ$8,"COMMODITY",AJ$6,"TRIM_CAT",TRIM(B27),"TRIM_LINE",A23))=TRUE,0,GETPIVOTDATA("VALUE",'CSS WK pvt'!$J$2,"DT_FILE",AJ$8,"COMMODITY",AJ$6,"TRIM_CAT",TRIM(B27),"TRIM_LINE",A23))</f>
        <v>373</v>
      </c>
    </row>
    <row r="28" spans="1:36" s="66" customFormat="1" x14ac:dyDescent="0.2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94">
        <v>93</v>
      </c>
      <c r="V28" s="207">
        <f t="shared" si="12"/>
        <v>0.62264150943396224</v>
      </c>
      <c r="W28" s="207">
        <f t="shared" si="12"/>
        <v>-9.9009900990099011E-3</v>
      </c>
      <c r="X28" s="207">
        <f t="shared" si="12"/>
        <v>-0.17307692307692307</v>
      </c>
      <c r="Y28" s="207">
        <f t="shared" si="12"/>
        <v>0.4</v>
      </c>
      <c r="Z28" s="207">
        <f t="shared" si="12"/>
        <v>1.3541666666666667</v>
      </c>
      <c r="AA28" s="207">
        <f t="shared" si="12"/>
        <v>0.14634146341463414</v>
      </c>
      <c r="AB28" s="240"/>
      <c r="AC28" s="95">
        <f t="shared" si="13"/>
        <v>33</v>
      </c>
      <c r="AD28" s="72">
        <f t="shared" si="13"/>
        <v>-1</v>
      </c>
      <c r="AE28" s="73">
        <f t="shared" si="13"/>
        <v>-9</v>
      </c>
      <c r="AF28" s="73">
        <f t="shared" si="13"/>
        <v>20</v>
      </c>
      <c r="AG28" s="73">
        <f t="shared" si="13"/>
        <v>65</v>
      </c>
      <c r="AH28" s="73">
        <f t="shared" si="13"/>
        <v>6</v>
      </c>
      <c r="AI28" s="96"/>
      <c r="AJ28" s="71">
        <f>IF(ISERROR(GETPIVOTDATA("VALUE",'CSS WK pvt'!$J$2,"DT_FILE",AJ$8,"COMMODITY",AJ$6,"TRIM_CAT",TRIM(B28),"TRIM_LINE",A23))=TRUE,0,GETPIVOTDATA("VALUE",'CSS WK pvt'!$J$2,"DT_FILE",AJ$8,"COMMODITY",AJ$6,"TRIM_CAT",TRIM(B28),"TRIM_LINE",A23))</f>
        <v>93</v>
      </c>
    </row>
    <row r="29" spans="1:36" s="83" customFormat="1" x14ac:dyDescent="0.25">
      <c r="A29" s="174"/>
      <c r="B29" s="67" t="s">
        <v>35</v>
      </c>
      <c r="C29" s="158">
        <f t="shared" ref="C29:O29" si="14">SUM(C24:C28)</f>
        <v>24205</v>
      </c>
      <c r="D29" s="159">
        <f t="shared" si="14"/>
        <v>26269</v>
      </c>
      <c r="E29" s="159">
        <f t="shared" si="14"/>
        <v>20319</v>
      </c>
      <c r="F29" s="159">
        <f t="shared" si="14"/>
        <v>17019</v>
      </c>
      <c r="G29" s="159">
        <f t="shared" si="14"/>
        <v>19634</v>
      </c>
      <c r="H29" s="159">
        <f t="shared" si="14"/>
        <v>17447</v>
      </c>
      <c r="I29" s="159">
        <f t="shared" si="14"/>
        <v>17930</v>
      </c>
      <c r="J29" s="159">
        <f t="shared" si="14"/>
        <v>18186</v>
      </c>
      <c r="K29" s="159">
        <f t="shared" si="14"/>
        <v>23773</v>
      </c>
      <c r="L29" s="159">
        <f t="shared" si="14"/>
        <v>22437</v>
      </c>
      <c r="M29" s="159">
        <f t="shared" si="14"/>
        <v>22894</v>
      </c>
      <c r="N29" s="160">
        <f t="shared" si="14"/>
        <v>28212</v>
      </c>
      <c r="O29" s="158">
        <f t="shared" si="14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160">
        <v>18917</v>
      </c>
      <c r="V29" s="241">
        <f t="shared" si="12"/>
        <v>0.12832059491840528</v>
      </c>
      <c r="W29" s="242">
        <f t="shared" si="12"/>
        <v>-9.4293654117020065E-2</v>
      </c>
      <c r="X29" s="243">
        <f t="shared" si="12"/>
        <v>-9.4295979132831345E-2</v>
      </c>
      <c r="Y29" s="243">
        <f t="shared" si="12"/>
        <v>0.21434866913449674</v>
      </c>
      <c r="Z29" s="243">
        <f t="shared" si="12"/>
        <v>-0.19812570031577875</v>
      </c>
      <c r="AA29" s="243">
        <f t="shared" si="12"/>
        <v>-3.3587436235455952E-2</v>
      </c>
      <c r="AB29" s="244"/>
      <c r="AC29" s="97">
        <f t="shared" ref="AC29:AF29" si="15">SUM(AC24:AC28)</f>
        <v>3106</v>
      </c>
      <c r="AD29" s="161">
        <f t="shared" si="15"/>
        <v>-2477</v>
      </c>
      <c r="AE29" s="162">
        <f t="shared" si="15"/>
        <v>-1916</v>
      </c>
      <c r="AF29" s="162">
        <f t="shared" si="15"/>
        <v>3648</v>
      </c>
      <c r="AG29" s="162">
        <f t="shared" ref="AG29:AH29" si="16">SUM(AG24:AG28)</f>
        <v>-3890</v>
      </c>
      <c r="AH29" s="162">
        <f t="shared" si="16"/>
        <v>-586</v>
      </c>
      <c r="AI29" s="163"/>
      <c r="AJ29" s="97">
        <f t="shared" ref="AJ29" si="17">SUM(AJ24:AJ28)</f>
        <v>18917</v>
      </c>
    </row>
    <row r="30" spans="1:36" s="66" customFormat="1" x14ac:dyDescent="0.2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1"/>
      <c r="V30" s="245"/>
      <c r="W30" s="246"/>
      <c r="X30" s="247"/>
      <c r="Y30" s="247"/>
      <c r="Z30" s="247"/>
      <c r="AA30" s="247"/>
      <c r="AB30" s="248"/>
      <c r="AC30" s="102"/>
      <c r="AD30" s="103"/>
      <c r="AE30" s="104"/>
      <c r="AF30" s="104"/>
      <c r="AG30" s="104"/>
      <c r="AH30" s="104"/>
      <c r="AI30" s="105"/>
      <c r="AJ30" s="102"/>
    </row>
    <row r="31" spans="1:36" s="66" customFormat="1" x14ac:dyDescent="0.2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94">
        <v>5282</v>
      </c>
      <c r="V31" s="207">
        <f t="shared" ref="V31:AA36" si="18">IF(ISERROR((O31-C31)/C31)=TRUE,0,(O31-C31)/C31)</f>
        <v>0.45666966234433176</v>
      </c>
      <c r="W31" s="207">
        <f t="shared" si="18"/>
        <v>0.36356699007958138</v>
      </c>
      <c r="X31" s="207">
        <f t="shared" si="18"/>
        <v>5.9850107066381157E-2</v>
      </c>
      <c r="Y31" s="207">
        <f t="shared" si="18"/>
        <v>4.1838774150566291E-2</v>
      </c>
      <c r="Z31" s="207">
        <f t="shared" si="18"/>
        <v>0.21327659574468086</v>
      </c>
      <c r="AA31" s="207">
        <f t="shared" si="18"/>
        <v>-0.1203825857519789</v>
      </c>
      <c r="AB31" s="240"/>
      <c r="AC31" s="95">
        <f t="shared" ref="AC31:AH35" si="19">O31-C31</f>
        <v>3557</v>
      </c>
      <c r="AD31" s="72">
        <f t="shared" si="19"/>
        <v>3335</v>
      </c>
      <c r="AE31" s="73">
        <f t="shared" si="19"/>
        <v>559</v>
      </c>
      <c r="AF31" s="73">
        <f t="shared" si="19"/>
        <v>314</v>
      </c>
      <c r="AG31" s="73">
        <f t="shared" si="19"/>
        <v>1253</v>
      </c>
      <c r="AH31" s="73">
        <f t="shared" si="19"/>
        <v>-730</v>
      </c>
      <c r="AI31" s="96"/>
      <c r="AJ31" s="71">
        <f>IF(ISERROR(GETPIVOTDATA("VALUE",'CSS WK pvt'!$J$2,"DT_FILE",AJ$8,"COMMODITY",AJ$6,"TRIM_CAT",TRIM(B31),"TRIM_LINE",A30))=TRUE,0,GETPIVOTDATA("VALUE",'CSS WK pvt'!$J$2,"DT_FILE",AJ$8,"COMMODITY",AJ$6,"TRIM_CAT",TRIM(B31),"TRIM_LINE",A30))</f>
        <v>5282</v>
      </c>
    </row>
    <row r="32" spans="1:36" s="66" customFormat="1" x14ac:dyDescent="0.2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94">
        <v>500</v>
      </c>
      <c r="V32" s="207">
        <f t="shared" si="18"/>
        <v>-0.31688466111771701</v>
      </c>
      <c r="W32" s="207">
        <f t="shared" si="18"/>
        <v>-0.33691275167785234</v>
      </c>
      <c r="X32" s="207">
        <f t="shared" si="18"/>
        <v>-0.29508196721311475</v>
      </c>
      <c r="Y32" s="207">
        <f t="shared" si="18"/>
        <v>-0.17554858934169279</v>
      </c>
      <c r="Z32" s="207">
        <f t="shared" si="18"/>
        <v>-8.1428571428571433E-2</v>
      </c>
      <c r="AA32" s="207">
        <f t="shared" si="18"/>
        <v>-3.6900369003690037E-2</v>
      </c>
      <c r="AB32" s="240"/>
      <c r="AC32" s="95">
        <f t="shared" si="19"/>
        <v>-533</v>
      </c>
      <c r="AD32" s="72">
        <f t="shared" si="19"/>
        <v>-502</v>
      </c>
      <c r="AE32" s="73">
        <f t="shared" si="19"/>
        <v>-378</v>
      </c>
      <c r="AF32" s="73">
        <f t="shared" si="19"/>
        <v>-168</v>
      </c>
      <c r="AG32" s="73">
        <f t="shared" si="19"/>
        <v>-57</v>
      </c>
      <c r="AH32" s="73">
        <f t="shared" si="19"/>
        <v>-20</v>
      </c>
      <c r="AI32" s="96"/>
      <c r="AJ32" s="71">
        <f>IF(ISERROR(GETPIVOTDATA("VALUE",'CSS WK pvt'!$J$2,"DT_FILE",AJ$8,"COMMODITY",AJ$6,"TRIM_CAT",TRIM(B32),"TRIM_LINE",A30))=TRUE,0,GETPIVOTDATA("VALUE",'CSS WK pvt'!$J$2,"DT_FILE",AJ$8,"COMMODITY",AJ$6,"TRIM_CAT",TRIM(B32),"TRIM_LINE",A30))</f>
        <v>500</v>
      </c>
    </row>
    <row r="33" spans="1:36" s="66" customFormat="1" x14ac:dyDescent="0.2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94">
        <v>376</v>
      </c>
      <c r="V33" s="207">
        <f t="shared" si="18"/>
        <v>0.51063829787234039</v>
      </c>
      <c r="W33" s="207">
        <f t="shared" si="18"/>
        <v>1.5575657894736843</v>
      </c>
      <c r="X33" s="207">
        <f t="shared" si="18"/>
        <v>-0.14834578441835647</v>
      </c>
      <c r="Y33" s="207">
        <f t="shared" si="18"/>
        <v>-3.0575539568345324E-2</v>
      </c>
      <c r="Z33" s="207">
        <f t="shared" si="18"/>
        <v>3.9920159680638719E-3</v>
      </c>
      <c r="AA33" s="207">
        <f t="shared" si="18"/>
        <v>-0.35315315315315315</v>
      </c>
      <c r="AB33" s="240"/>
      <c r="AC33" s="95">
        <f t="shared" si="19"/>
        <v>336</v>
      </c>
      <c r="AD33" s="72">
        <f t="shared" si="19"/>
        <v>947</v>
      </c>
      <c r="AE33" s="73">
        <f t="shared" si="19"/>
        <v>-139</v>
      </c>
      <c r="AF33" s="73">
        <f t="shared" si="19"/>
        <v>-17</v>
      </c>
      <c r="AG33" s="73">
        <f t="shared" si="19"/>
        <v>2</v>
      </c>
      <c r="AH33" s="73">
        <f t="shared" si="19"/>
        <v>-196</v>
      </c>
      <c r="AI33" s="96"/>
      <c r="AJ33" s="71">
        <f>IF(ISERROR(GETPIVOTDATA("VALUE",'CSS WK pvt'!$J$2,"DT_FILE",AJ$8,"COMMODITY",AJ$6,"TRIM_CAT",TRIM(B33),"TRIM_LINE",A30))=TRUE,0,GETPIVOTDATA("VALUE",'CSS WK pvt'!$J$2,"DT_FILE",AJ$8,"COMMODITY",AJ$6,"TRIM_CAT",TRIM(B33),"TRIM_LINE",A30))</f>
        <v>376</v>
      </c>
    </row>
    <row r="34" spans="1:36" s="66" customFormat="1" x14ac:dyDescent="0.2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94">
        <v>79</v>
      </c>
      <c r="V34" s="207">
        <f t="shared" si="18"/>
        <v>0.36842105263157893</v>
      </c>
      <c r="W34" s="207">
        <f t="shared" si="18"/>
        <v>1.8898305084745763</v>
      </c>
      <c r="X34" s="207">
        <f t="shared" si="18"/>
        <v>-0.11320754716981132</v>
      </c>
      <c r="Y34" s="207">
        <f t="shared" si="18"/>
        <v>0.18421052631578946</v>
      </c>
      <c r="Z34" s="207">
        <f t="shared" si="18"/>
        <v>0.11016949152542373</v>
      </c>
      <c r="AA34" s="207">
        <f t="shared" si="18"/>
        <v>-0.17499999999999999</v>
      </c>
      <c r="AB34" s="240"/>
      <c r="AC34" s="95">
        <f t="shared" si="19"/>
        <v>56</v>
      </c>
      <c r="AD34" s="72">
        <f t="shared" si="19"/>
        <v>223</v>
      </c>
      <c r="AE34" s="73">
        <f t="shared" si="19"/>
        <v>-24</v>
      </c>
      <c r="AF34" s="73">
        <f t="shared" si="19"/>
        <v>21</v>
      </c>
      <c r="AG34" s="73">
        <f t="shared" si="19"/>
        <v>13</v>
      </c>
      <c r="AH34" s="73">
        <f t="shared" si="19"/>
        <v>-21</v>
      </c>
      <c r="AI34" s="96"/>
      <c r="AJ34" s="71">
        <f>IF(ISERROR(GETPIVOTDATA("VALUE",'CSS WK pvt'!$J$2,"DT_FILE",AJ$8,"COMMODITY",AJ$6,"TRIM_CAT",TRIM(B34),"TRIM_LINE",A30))=TRUE,0,GETPIVOTDATA("VALUE",'CSS WK pvt'!$J$2,"DT_FILE",AJ$8,"COMMODITY",AJ$6,"TRIM_CAT",TRIM(B34),"TRIM_LINE",A30))</f>
        <v>79</v>
      </c>
    </row>
    <row r="35" spans="1:36" s="66" customFormat="1" x14ac:dyDescent="0.2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94">
        <v>18</v>
      </c>
      <c r="V35" s="207">
        <f t="shared" si="18"/>
        <v>0.82352941176470584</v>
      </c>
      <c r="W35" s="207">
        <f t="shared" si="18"/>
        <v>2.7692307692307692</v>
      </c>
      <c r="X35" s="207">
        <f t="shared" si="18"/>
        <v>-0.42857142857142855</v>
      </c>
      <c r="Y35" s="207">
        <f t="shared" si="18"/>
        <v>1.0909090909090908</v>
      </c>
      <c r="Z35" s="207">
        <f t="shared" si="18"/>
        <v>0.375</v>
      </c>
      <c r="AA35" s="207">
        <f t="shared" si="18"/>
        <v>0.84615384615384615</v>
      </c>
      <c r="AB35" s="240"/>
      <c r="AC35" s="95">
        <f t="shared" si="19"/>
        <v>14</v>
      </c>
      <c r="AD35" s="72">
        <f t="shared" si="19"/>
        <v>36</v>
      </c>
      <c r="AE35" s="73">
        <f t="shared" si="19"/>
        <v>-15</v>
      </c>
      <c r="AF35" s="73">
        <f t="shared" si="19"/>
        <v>12</v>
      </c>
      <c r="AG35" s="73">
        <f t="shared" si="19"/>
        <v>9</v>
      </c>
      <c r="AH35" s="73">
        <f t="shared" si="19"/>
        <v>11</v>
      </c>
      <c r="AI35" s="96"/>
      <c r="AJ35" s="71">
        <f>IF(ISERROR(GETPIVOTDATA("VALUE",'CSS WK pvt'!$J$2,"DT_FILE",AJ$8,"COMMODITY",AJ$6,"TRIM_CAT",TRIM(B35),"TRIM_LINE",A30))=TRUE,0,GETPIVOTDATA("VALUE",'CSS WK pvt'!$J$2,"DT_FILE",AJ$8,"COMMODITY",AJ$6,"TRIM_CAT",TRIM(B35),"TRIM_LINE",A30))</f>
        <v>18</v>
      </c>
    </row>
    <row r="36" spans="1:36" s="83" customFormat="1" x14ac:dyDescent="0.25">
      <c r="A36" s="173"/>
      <c r="B36" s="67" t="s">
        <v>35</v>
      </c>
      <c r="C36" s="158">
        <f>SUM(C31:C35)</f>
        <v>10298</v>
      </c>
      <c r="D36" s="159">
        <f t="shared" ref="D36:AJ36" si="20">SUM(D31:D35)</f>
        <v>11402</v>
      </c>
      <c r="E36" s="159">
        <f t="shared" si="20"/>
        <v>11805</v>
      </c>
      <c r="F36" s="159">
        <f t="shared" si="20"/>
        <v>9143</v>
      </c>
      <c r="G36" s="159">
        <f t="shared" si="20"/>
        <v>7218</v>
      </c>
      <c r="H36" s="159">
        <f t="shared" si="20"/>
        <v>7294</v>
      </c>
      <c r="I36" s="159">
        <f t="shared" si="20"/>
        <v>6827</v>
      </c>
      <c r="J36" s="159">
        <f t="shared" si="20"/>
        <v>7032</v>
      </c>
      <c r="K36" s="159">
        <f t="shared" si="20"/>
        <v>7842</v>
      </c>
      <c r="L36" s="159">
        <f t="shared" si="20"/>
        <v>7881</v>
      </c>
      <c r="M36" s="159">
        <f t="shared" si="20"/>
        <v>9591</v>
      </c>
      <c r="N36" s="160">
        <f t="shared" si="20"/>
        <v>10795</v>
      </c>
      <c r="O36" s="158">
        <f t="shared" si="20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160">
        <v>6255</v>
      </c>
      <c r="V36" s="241">
        <f t="shared" si="18"/>
        <v>0.33307438337541267</v>
      </c>
      <c r="W36" s="242">
        <f t="shared" si="18"/>
        <v>0.35423609893001229</v>
      </c>
      <c r="X36" s="243">
        <f t="shared" si="18"/>
        <v>2.5412960609911054E-4</v>
      </c>
      <c r="Y36" s="243">
        <f t="shared" si="18"/>
        <v>1.771847314885705E-2</v>
      </c>
      <c r="Z36" s="243">
        <f t="shared" si="18"/>
        <v>0.16902188972014409</v>
      </c>
      <c r="AA36" s="243">
        <f t="shared" si="18"/>
        <v>-0.1310666301069372</v>
      </c>
      <c r="AB36" s="244"/>
      <c r="AC36" s="97">
        <f>SUM(AC31:AC35)</f>
        <v>3430</v>
      </c>
      <c r="AD36" s="161">
        <f t="shared" ref="AD36:AF36" si="21">SUM(AD31:AD35)</f>
        <v>4039</v>
      </c>
      <c r="AE36" s="162">
        <f t="shared" si="21"/>
        <v>3</v>
      </c>
      <c r="AF36" s="162">
        <f t="shared" si="21"/>
        <v>162</v>
      </c>
      <c r="AG36" s="162">
        <f t="shared" ref="AG36:AH36" si="22">SUM(AG31:AG35)</f>
        <v>1220</v>
      </c>
      <c r="AH36" s="162">
        <f t="shared" si="22"/>
        <v>-956</v>
      </c>
      <c r="AI36" s="163"/>
      <c r="AJ36" s="97">
        <f t="shared" si="20"/>
        <v>6255</v>
      </c>
    </row>
    <row r="37" spans="1:36" s="66" customFormat="1" x14ac:dyDescent="0.2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1"/>
      <c r="V37" s="245"/>
      <c r="W37" s="246"/>
      <c r="X37" s="247"/>
      <c r="Y37" s="247"/>
      <c r="Z37" s="247"/>
      <c r="AA37" s="247"/>
      <c r="AB37" s="248"/>
      <c r="AC37" s="102"/>
      <c r="AD37" s="103"/>
      <c r="AE37" s="104"/>
      <c r="AF37" s="104"/>
      <c r="AG37" s="104"/>
      <c r="AH37" s="104"/>
      <c r="AI37" s="105"/>
      <c r="AJ37" s="102"/>
    </row>
    <row r="38" spans="1:36" s="66" customFormat="1" x14ac:dyDescent="0.2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94">
        <v>29527</v>
      </c>
      <c r="V38" s="207">
        <f t="shared" ref="V38:AA43" si="23">IF(ISERROR((O38-C38)/C38)=TRUE,0,(O38-C38)/C38)</f>
        <v>0.57144092717522921</v>
      </c>
      <c r="W38" s="207">
        <f t="shared" si="23"/>
        <v>0.78387676909844395</v>
      </c>
      <c r="X38" s="207">
        <f t="shared" si="23"/>
        <v>0.84938631162887457</v>
      </c>
      <c r="Y38" s="207">
        <f t="shared" si="23"/>
        <v>0.62091771040618049</v>
      </c>
      <c r="Z38" s="207">
        <f t="shared" si="23"/>
        <v>0.5630730144703413</v>
      </c>
      <c r="AA38" s="207">
        <f t="shared" si="23"/>
        <v>0.62620719929762947</v>
      </c>
      <c r="AB38" s="240"/>
      <c r="AC38" s="95">
        <f t="shared" ref="AC38:AH42" si="24">O38-C38</f>
        <v>6607</v>
      </c>
      <c r="AD38" s="72">
        <f t="shared" si="24"/>
        <v>10025</v>
      </c>
      <c r="AE38" s="73">
        <f t="shared" si="24"/>
        <v>12249</v>
      </c>
      <c r="AF38" s="73">
        <f t="shared" si="24"/>
        <v>10609</v>
      </c>
      <c r="AG38" s="73">
        <f t="shared" si="24"/>
        <v>10195</v>
      </c>
      <c r="AH38" s="73">
        <f t="shared" si="24"/>
        <v>11412</v>
      </c>
      <c r="AI38" s="96"/>
      <c r="AJ38" s="71">
        <f>IF(ISERROR(GETPIVOTDATA("VALUE",'CSS WK pvt'!$J$2,"DT_FILE",AJ$8,"COMMODITY",AJ$6,"TRIM_CAT",TRIM(B38),"TRIM_LINE",A37))=TRUE,0,GETPIVOTDATA("VALUE",'CSS WK pvt'!$J$2,"DT_FILE",AJ$8,"COMMODITY",AJ$6,"TRIM_CAT",TRIM(B38),"TRIM_LINE",A37))</f>
        <v>29527</v>
      </c>
    </row>
    <row r="39" spans="1:36" s="66" customFormat="1" x14ac:dyDescent="0.2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94">
        <v>5786</v>
      </c>
      <c r="V39" s="207">
        <f t="shared" si="23"/>
        <v>-0.19978689397975494</v>
      </c>
      <c r="W39" s="207">
        <f t="shared" si="23"/>
        <v>-0.20567260940032414</v>
      </c>
      <c r="X39" s="207">
        <f t="shared" si="23"/>
        <v>-0.13261331444759206</v>
      </c>
      <c r="Y39" s="207">
        <f t="shared" si="23"/>
        <v>3.8099057549629035E-2</v>
      </c>
      <c r="Z39" s="207">
        <f t="shared" si="23"/>
        <v>0.17499999999999999</v>
      </c>
      <c r="AA39" s="207">
        <f t="shared" si="23"/>
        <v>0.13455896733815764</v>
      </c>
      <c r="AB39" s="240"/>
      <c r="AC39" s="95">
        <f t="shared" si="24"/>
        <v>-1125</v>
      </c>
      <c r="AD39" s="72">
        <f t="shared" si="24"/>
        <v>-1269</v>
      </c>
      <c r="AE39" s="73">
        <f t="shared" si="24"/>
        <v>-749</v>
      </c>
      <c r="AF39" s="73">
        <f t="shared" si="24"/>
        <v>190</v>
      </c>
      <c r="AG39" s="73">
        <f t="shared" si="24"/>
        <v>854</v>
      </c>
      <c r="AH39" s="73">
        <f t="shared" si="24"/>
        <v>688</v>
      </c>
      <c r="AI39" s="96"/>
      <c r="AJ39" s="71">
        <f>IF(ISERROR(GETPIVOTDATA("VALUE",'CSS WK pvt'!$J$2,"DT_FILE",AJ$8,"COMMODITY",AJ$6,"TRIM_CAT",TRIM(B39),"TRIM_LINE",A37))=TRUE,0,GETPIVOTDATA("VALUE",'CSS WK pvt'!$J$2,"DT_FILE",AJ$8,"COMMODITY",AJ$6,"TRIM_CAT",TRIM(B39),"TRIM_LINE",A37))</f>
        <v>5786</v>
      </c>
    </row>
    <row r="40" spans="1:36" s="66" customFormat="1" x14ac:dyDescent="0.2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94">
        <v>1521</v>
      </c>
      <c r="V40" s="207">
        <f t="shared" si="23"/>
        <v>0.63798219584569738</v>
      </c>
      <c r="W40" s="207">
        <f t="shared" si="23"/>
        <v>1.4164759725400458</v>
      </c>
      <c r="X40" s="207">
        <f t="shared" si="23"/>
        <v>2.2567567567567566</v>
      </c>
      <c r="Y40" s="207">
        <f t="shared" si="23"/>
        <v>1.3753665689149561</v>
      </c>
      <c r="Z40" s="207">
        <f t="shared" si="23"/>
        <v>1.5659432387312187</v>
      </c>
      <c r="AA40" s="207">
        <f t="shared" si="23"/>
        <v>1.5471380471380471</v>
      </c>
      <c r="AB40" s="240"/>
      <c r="AC40" s="95">
        <f t="shared" si="24"/>
        <v>215</v>
      </c>
      <c r="AD40" s="72">
        <f t="shared" si="24"/>
        <v>619</v>
      </c>
      <c r="AE40" s="73">
        <f t="shared" si="24"/>
        <v>1169</v>
      </c>
      <c r="AF40" s="73">
        <f t="shared" si="24"/>
        <v>938</v>
      </c>
      <c r="AG40" s="73">
        <f t="shared" si="24"/>
        <v>938</v>
      </c>
      <c r="AH40" s="73">
        <f t="shared" si="24"/>
        <v>919</v>
      </c>
      <c r="AI40" s="96"/>
      <c r="AJ40" s="71">
        <f>IF(ISERROR(GETPIVOTDATA("VALUE",'CSS WK pvt'!$J$2,"DT_FILE",AJ$8,"COMMODITY",AJ$6,"TRIM_CAT",TRIM(B40),"TRIM_LINE",A37))=TRUE,0,GETPIVOTDATA("VALUE",'CSS WK pvt'!$J$2,"DT_FILE",AJ$8,"COMMODITY",AJ$6,"TRIM_CAT",TRIM(B40),"TRIM_LINE",A37))</f>
        <v>1521</v>
      </c>
    </row>
    <row r="41" spans="1:36" s="66" customFormat="1" x14ac:dyDescent="0.2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94">
        <v>286</v>
      </c>
      <c r="V41" s="207">
        <f t="shared" si="23"/>
        <v>0.20430107526881722</v>
      </c>
      <c r="W41" s="207">
        <f t="shared" si="23"/>
        <v>0.65573770491803274</v>
      </c>
      <c r="X41" s="207">
        <f t="shared" si="23"/>
        <v>1.4824561403508771</v>
      </c>
      <c r="Y41" s="207">
        <f t="shared" si="23"/>
        <v>1.0503597122302157</v>
      </c>
      <c r="Z41" s="207">
        <f t="shared" si="23"/>
        <v>1.119718309859155</v>
      </c>
      <c r="AA41" s="207">
        <f t="shared" si="23"/>
        <v>1.140625</v>
      </c>
      <c r="AB41" s="240"/>
      <c r="AC41" s="95">
        <f t="shared" si="24"/>
        <v>19</v>
      </c>
      <c r="AD41" s="72">
        <f t="shared" si="24"/>
        <v>80</v>
      </c>
      <c r="AE41" s="73">
        <f t="shared" si="24"/>
        <v>169</v>
      </c>
      <c r="AF41" s="73">
        <f t="shared" si="24"/>
        <v>146</v>
      </c>
      <c r="AG41" s="73">
        <f t="shared" si="24"/>
        <v>159</v>
      </c>
      <c r="AH41" s="73">
        <f t="shared" si="24"/>
        <v>146</v>
      </c>
      <c r="AI41" s="96"/>
      <c r="AJ41" s="71">
        <f>IF(ISERROR(GETPIVOTDATA("VALUE",'CSS WK pvt'!$J$2,"DT_FILE",AJ$8,"COMMODITY",AJ$6,"TRIM_CAT",TRIM(B41),"TRIM_LINE",A37))=TRUE,0,GETPIVOTDATA("VALUE",'CSS WK pvt'!$J$2,"DT_FILE",AJ$8,"COMMODITY",AJ$6,"TRIM_CAT",TRIM(B41),"TRIM_LINE",A37))</f>
        <v>286</v>
      </c>
    </row>
    <row r="42" spans="1:36" s="66" customFormat="1" x14ac:dyDescent="0.2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94">
        <v>52</v>
      </c>
      <c r="V42" s="207">
        <f t="shared" si="23"/>
        <v>0</v>
      </c>
      <c r="W42" s="207">
        <f t="shared" si="23"/>
        <v>0.5714285714285714</v>
      </c>
      <c r="X42" s="207">
        <f t="shared" si="23"/>
        <v>2</v>
      </c>
      <c r="Y42" s="207">
        <f t="shared" si="23"/>
        <v>2.2307692307692308</v>
      </c>
      <c r="Z42" s="207">
        <f t="shared" si="23"/>
        <v>2</v>
      </c>
      <c r="AA42" s="207">
        <f t="shared" si="23"/>
        <v>1.1578947368421053</v>
      </c>
      <c r="AB42" s="240"/>
      <c r="AC42" s="95">
        <f t="shared" si="24"/>
        <v>0</v>
      </c>
      <c r="AD42" s="72">
        <f t="shared" si="24"/>
        <v>8</v>
      </c>
      <c r="AE42" s="73">
        <f t="shared" si="24"/>
        <v>28</v>
      </c>
      <c r="AF42" s="73">
        <f t="shared" si="24"/>
        <v>29</v>
      </c>
      <c r="AG42" s="73">
        <f t="shared" si="24"/>
        <v>30</v>
      </c>
      <c r="AH42" s="73">
        <f t="shared" si="24"/>
        <v>22</v>
      </c>
      <c r="AI42" s="96"/>
      <c r="AJ42" s="71">
        <f>IF(ISERROR(GETPIVOTDATA("VALUE",'CSS WK pvt'!$J$2,"DT_FILE",AJ$8,"COMMODITY",AJ$6,"TRIM_CAT",TRIM(B42),"TRIM_LINE",A37))=TRUE,0,GETPIVOTDATA("VALUE",'CSS WK pvt'!$J$2,"DT_FILE",AJ$8,"COMMODITY",AJ$6,"TRIM_CAT",TRIM(B42),"TRIM_LINE",A37))</f>
        <v>52</v>
      </c>
    </row>
    <row r="43" spans="1:36" s="83" customFormat="1" ht="15.75" thickBot="1" x14ac:dyDescent="0.3">
      <c r="A43" s="173"/>
      <c r="B43" s="75" t="s">
        <v>35</v>
      </c>
      <c r="C43" s="76">
        <f>SUM(C38:C42)</f>
        <v>17637</v>
      </c>
      <c r="D43" s="77">
        <f t="shared" ref="D43:AJ43" si="25">SUM(D38:D42)</f>
        <v>19532</v>
      </c>
      <c r="E43" s="77">
        <f t="shared" si="25"/>
        <v>20715</v>
      </c>
      <c r="F43" s="77">
        <f t="shared" si="25"/>
        <v>22907</v>
      </c>
      <c r="G43" s="77">
        <f t="shared" si="25"/>
        <v>23742</v>
      </c>
      <c r="H43" s="77">
        <f t="shared" si="25"/>
        <v>24078</v>
      </c>
      <c r="I43" s="77">
        <f t="shared" si="25"/>
        <v>24109</v>
      </c>
      <c r="J43" s="77">
        <f t="shared" si="25"/>
        <v>23293</v>
      </c>
      <c r="K43" s="77">
        <f t="shared" si="25"/>
        <v>23215</v>
      </c>
      <c r="L43" s="77">
        <f t="shared" si="25"/>
        <v>23040</v>
      </c>
      <c r="M43" s="77">
        <f t="shared" si="25"/>
        <v>23067</v>
      </c>
      <c r="N43" s="78">
        <f t="shared" si="25"/>
        <v>21254</v>
      </c>
      <c r="O43" s="76">
        <f t="shared" si="25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78">
        <v>37172</v>
      </c>
      <c r="V43" s="208">
        <f t="shared" si="23"/>
        <v>0.32409139876396215</v>
      </c>
      <c r="W43" s="212">
        <f t="shared" si="23"/>
        <v>0.48448699569936515</v>
      </c>
      <c r="X43" s="213">
        <f t="shared" si="23"/>
        <v>0.62109582428192134</v>
      </c>
      <c r="Y43" s="213">
        <f t="shared" si="23"/>
        <v>0.52001571572008554</v>
      </c>
      <c r="Z43" s="213">
        <f t="shared" si="23"/>
        <v>0.51284643248252038</v>
      </c>
      <c r="AA43" s="213">
        <f t="shared" si="23"/>
        <v>0.54767837860287394</v>
      </c>
      <c r="AB43" s="214"/>
      <c r="AC43" s="79">
        <f>SUM(AC38:AC42)</f>
        <v>5716</v>
      </c>
      <c r="AD43" s="80">
        <f t="shared" ref="AD43:AF43" si="26">SUM(AD38:AD42)</f>
        <v>9463</v>
      </c>
      <c r="AE43" s="81">
        <f t="shared" si="26"/>
        <v>12866</v>
      </c>
      <c r="AF43" s="81">
        <f t="shared" si="26"/>
        <v>11912</v>
      </c>
      <c r="AG43" s="81">
        <f t="shared" ref="AG43:AH43" si="27">SUM(AG38:AG42)</f>
        <v>12176</v>
      </c>
      <c r="AH43" s="81">
        <f t="shared" si="27"/>
        <v>13187</v>
      </c>
      <c r="AI43" s="82"/>
      <c r="AJ43" s="79">
        <f t="shared" si="25"/>
        <v>37172</v>
      </c>
    </row>
    <row r="44" spans="1:36" s="41" customFormat="1" x14ac:dyDescent="0.2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8"/>
      <c r="V44" s="233"/>
      <c r="W44" s="234"/>
      <c r="X44" s="235"/>
      <c r="Y44" s="235"/>
      <c r="Z44" s="235"/>
      <c r="AA44" s="235"/>
      <c r="AB44" s="236"/>
      <c r="AC44" s="109"/>
      <c r="AD44" s="110"/>
      <c r="AE44" s="111"/>
      <c r="AF44" s="111"/>
      <c r="AG44" s="111"/>
      <c r="AH44" s="111"/>
      <c r="AI44" s="112"/>
      <c r="AJ44" s="109"/>
    </row>
    <row r="45" spans="1:36" s="41" customFormat="1" x14ac:dyDescent="0.2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45">
        <v>2220888</v>
      </c>
      <c r="V45" s="207">
        <f t="shared" ref="V45:AA50" si="28">IF(ISERROR((O45-C45)/C45)=TRUE,0,(O45-C45)/C45)</f>
        <v>0.11148218366829643</v>
      </c>
      <c r="W45" s="207">
        <f t="shared" si="28"/>
        <v>-6.739099616121012E-3</v>
      </c>
      <c r="X45" s="207">
        <f t="shared" si="28"/>
        <v>0.19929771413478214</v>
      </c>
      <c r="Y45" s="207">
        <f t="shared" si="28"/>
        <v>0.75711521320192454</v>
      </c>
      <c r="Z45" s="207">
        <f t="shared" si="28"/>
        <v>-5.0136256500953442E-2</v>
      </c>
      <c r="AA45" s="207">
        <f t="shared" si="28"/>
        <v>0.18660673115079254</v>
      </c>
      <c r="AB45" s="240"/>
      <c r="AC45" s="46">
        <f t="shared" ref="AC45:AH49" si="29">O45-C45</f>
        <v>802767.46999999974</v>
      </c>
      <c r="AD45" s="72">
        <f t="shared" si="29"/>
        <v>-51284.639999999665</v>
      </c>
      <c r="AE45" s="73">
        <f t="shared" si="29"/>
        <v>1035071.5099999998</v>
      </c>
      <c r="AF45" s="73">
        <f t="shared" si="29"/>
        <v>2329988.4300000002</v>
      </c>
      <c r="AG45" s="73">
        <f t="shared" si="29"/>
        <v>-127337.43999999994</v>
      </c>
      <c r="AH45" s="73">
        <f t="shared" si="29"/>
        <v>330910.3899999999</v>
      </c>
      <c r="AI45" s="47"/>
      <c r="AJ45" s="71">
        <f>IF(ISERROR(GETPIVOTDATA("VALUE",'CSS WK pvt'!$J$2,"DT_FILE",AJ$8,"COMMODITY",AJ$6,"TRIM_CAT",TRIM(B45),"TRIM_LINE",A44))=TRUE,0,GETPIVOTDATA("VALUE",'CSS WK pvt'!$J$2,"DT_FILE",AJ$8,"COMMODITY",AJ$6,"TRIM_CAT",TRIM(B45),"TRIM_LINE",A44))</f>
        <v>2220888</v>
      </c>
    </row>
    <row r="46" spans="1:36" s="41" customFormat="1" x14ac:dyDescent="0.2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45">
        <v>274649</v>
      </c>
      <c r="V46" s="207">
        <f t="shared" si="28"/>
        <v>-0.42416277389031803</v>
      </c>
      <c r="W46" s="207">
        <f t="shared" si="28"/>
        <v>-0.48452886625590258</v>
      </c>
      <c r="X46" s="207">
        <f t="shared" si="28"/>
        <v>-0.35492736796423346</v>
      </c>
      <c r="Y46" s="207">
        <f t="shared" si="28"/>
        <v>0.10398960212725659</v>
      </c>
      <c r="Z46" s="207">
        <f t="shared" si="28"/>
        <v>-0.24776599626699905</v>
      </c>
      <c r="AA46" s="207">
        <f t="shared" si="28"/>
        <v>-0.12746802154070117</v>
      </c>
      <c r="AB46" s="240"/>
      <c r="AC46" s="46">
        <f t="shared" si="29"/>
        <v>-736196.6</v>
      </c>
      <c r="AD46" s="72">
        <f t="shared" si="29"/>
        <v>-827883.89999999991</v>
      </c>
      <c r="AE46" s="73">
        <f t="shared" si="29"/>
        <v>-408415.98</v>
      </c>
      <c r="AF46" s="73">
        <f t="shared" si="29"/>
        <v>62443.329999999958</v>
      </c>
      <c r="AG46" s="73">
        <f t="shared" si="29"/>
        <v>-108670.54999999999</v>
      </c>
      <c r="AH46" s="73">
        <f t="shared" si="29"/>
        <v>-38722.270000000019</v>
      </c>
      <c r="AI46" s="47"/>
      <c r="AJ46" s="71">
        <f>IF(ISERROR(GETPIVOTDATA("VALUE",'CSS WK pvt'!$J$2,"DT_FILE",AJ$8,"COMMODITY",AJ$6,"TRIM_CAT",TRIM(B46),"TRIM_LINE",A44))=TRUE,0,GETPIVOTDATA("VALUE",'CSS WK pvt'!$J$2,"DT_FILE",AJ$8,"COMMODITY",AJ$6,"TRIM_CAT",TRIM(B46),"TRIM_LINE",A44))</f>
        <v>274649</v>
      </c>
    </row>
    <row r="47" spans="1:36" s="41" customFormat="1" x14ac:dyDescent="0.2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45">
        <v>195915</v>
      </c>
      <c r="V47" s="207">
        <f t="shared" si="28"/>
        <v>0.26347314130362925</v>
      </c>
      <c r="W47" s="207">
        <f t="shared" si="28"/>
        <v>0.3229025563422534</v>
      </c>
      <c r="X47" s="207">
        <f t="shared" si="28"/>
        <v>0.25780109649996669</v>
      </c>
      <c r="Y47" s="207">
        <f t="shared" si="28"/>
        <v>0.84610909938720558</v>
      </c>
      <c r="Z47" s="207">
        <f t="shared" si="28"/>
        <v>3.1636664675849767E-3</v>
      </c>
      <c r="AA47" s="207">
        <f t="shared" si="28"/>
        <v>0.23228281134955106</v>
      </c>
      <c r="AB47" s="240"/>
      <c r="AC47" s="46">
        <f t="shared" si="29"/>
        <v>197094.44000000006</v>
      </c>
      <c r="AD47" s="72">
        <f t="shared" si="29"/>
        <v>270867.09999999998</v>
      </c>
      <c r="AE47" s="73">
        <f t="shared" si="29"/>
        <v>121888.08000000002</v>
      </c>
      <c r="AF47" s="73">
        <f t="shared" si="29"/>
        <v>203808.12</v>
      </c>
      <c r="AG47" s="73">
        <f t="shared" si="29"/>
        <v>635.44000000000233</v>
      </c>
      <c r="AH47" s="73">
        <f t="shared" si="29"/>
        <v>34257.81</v>
      </c>
      <c r="AI47" s="47"/>
      <c r="AJ47" s="71">
        <f>IF(ISERROR(GETPIVOTDATA("VALUE",'CSS WK pvt'!$J$2,"DT_FILE",AJ$8,"COMMODITY",AJ$6,"TRIM_CAT",TRIM(B47),"TRIM_LINE",A44))=TRUE,0,GETPIVOTDATA("VALUE",'CSS WK pvt'!$J$2,"DT_FILE",AJ$8,"COMMODITY",AJ$6,"TRIM_CAT",TRIM(B47),"TRIM_LINE",A44))</f>
        <v>195915</v>
      </c>
    </row>
    <row r="48" spans="1:36" s="41" customFormat="1" x14ac:dyDescent="0.2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45">
        <v>298756</v>
      </c>
      <c r="V48" s="207">
        <f t="shared" si="28"/>
        <v>-6.542467345276394E-2</v>
      </c>
      <c r="W48" s="207">
        <f t="shared" si="28"/>
        <v>0.26333094015071395</v>
      </c>
      <c r="X48" s="207">
        <f t="shared" si="28"/>
        <v>7.3848163912594619E-2</v>
      </c>
      <c r="Y48" s="207">
        <f t="shared" si="28"/>
        <v>0.54454422025567406</v>
      </c>
      <c r="Z48" s="207">
        <f t="shared" si="28"/>
        <v>5.5956081978689086E-2</v>
      </c>
      <c r="AA48" s="207">
        <f t="shared" si="28"/>
        <v>0.12751599937156494</v>
      </c>
      <c r="AB48" s="240"/>
      <c r="AC48" s="46">
        <f t="shared" si="29"/>
        <v>-57341.440000000061</v>
      </c>
      <c r="AD48" s="72">
        <f t="shared" si="29"/>
        <v>245074.57999999996</v>
      </c>
      <c r="AE48" s="73">
        <f t="shared" si="29"/>
        <v>44920.130000000005</v>
      </c>
      <c r="AF48" s="73">
        <f t="shared" si="29"/>
        <v>203520.44</v>
      </c>
      <c r="AG48" s="73">
        <f t="shared" si="29"/>
        <v>18729.109999999986</v>
      </c>
      <c r="AH48" s="73">
        <f t="shared" si="29"/>
        <v>29348.959999999992</v>
      </c>
      <c r="AI48" s="47"/>
      <c r="AJ48" s="71">
        <f>IF(ISERROR(GETPIVOTDATA("VALUE",'CSS WK pvt'!$J$2,"DT_FILE",AJ$8,"COMMODITY",AJ$6,"TRIM_CAT",TRIM(B48),"TRIM_LINE",A44))=TRUE,0,GETPIVOTDATA("VALUE",'CSS WK pvt'!$J$2,"DT_FILE",AJ$8,"COMMODITY",AJ$6,"TRIM_CAT",TRIM(B48),"TRIM_LINE",A44))</f>
        <v>298756</v>
      </c>
    </row>
    <row r="49" spans="1:36" s="41" customFormat="1" x14ac:dyDescent="0.2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45">
        <v>712482</v>
      </c>
      <c r="V49" s="207">
        <f t="shared" si="28"/>
        <v>1.299574575174909</v>
      </c>
      <c r="W49" s="207">
        <f t="shared" si="28"/>
        <v>0.48499412702208472</v>
      </c>
      <c r="X49" s="207">
        <f t="shared" si="28"/>
        <v>-2.1797021915956286E-2</v>
      </c>
      <c r="Y49" s="207">
        <f t="shared" si="28"/>
        <v>1.8874225698342353</v>
      </c>
      <c r="Z49" s="207">
        <f t="shared" si="28"/>
        <v>2.015850106832862</v>
      </c>
      <c r="AA49" s="207">
        <f t="shared" si="28"/>
        <v>0.931452177938489</v>
      </c>
      <c r="AB49" s="240"/>
      <c r="AC49" s="46">
        <f t="shared" si="29"/>
        <v>543354.82000000007</v>
      </c>
      <c r="AD49" s="72">
        <f t="shared" si="29"/>
        <v>339691.23</v>
      </c>
      <c r="AE49" s="73">
        <f t="shared" si="29"/>
        <v>-10886.200000000012</v>
      </c>
      <c r="AF49" s="73">
        <f t="shared" si="29"/>
        <v>368120.35</v>
      </c>
      <c r="AG49" s="73">
        <f t="shared" si="29"/>
        <v>573774.48</v>
      </c>
      <c r="AH49" s="73">
        <f t="shared" si="29"/>
        <v>183925.73</v>
      </c>
      <c r="AI49" s="47"/>
      <c r="AJ49" s="71">
        <f>IF(ISERROR(GETPIVOTDATA("VALUE",'CSS WK pvt'!$J$2,"DT_FILE",AJ$8,"COMMODITY",AJ$6,"TRIM_CAT",TRIM(B49),"TRIM_LINE",A44))=TRUE,0,GETPIVOTDATA("VALUE",'CSS WK pvt'!$J$2,"DT_FILE",AJ$8,"COMMODITY",AJ$6,"TRIM_CAT",TRIM(B49),"TRIM_LINE",A44))</f>
        <v>712482</v>
      </c>
    </row>
    <row r="50" spans="1:36" s="150" customFormat="1" x14ac:dyDescent="0.25">
      <c r="A50" s="173"/>
      <c r="B50" s="42" t="s">
        <v>35</v>
      </c>
      <c r="C50" s="164">
        <f>SUM(C45:C49)</f>
        <v>10979119.860000001</v>
      </c>
      <c r="D50" s="165">
        <f t="shared" ref="D50:AJ50" si="30">SUM(D45:D49)</f>
        <v>11788575.629999999</v>
      </c>
      <c r="E50" s="165">
        <f t="shared" si="30"/>
        <v>7924808.4600000009</v>
      </c>
      <c r="F50" s="165">
        <f t="shared" si="30"/>
        <v>4487592.33</v>
      </c>
      <c r="G50" s="165">
        <f t="shared" si="30"/>
        <v>3798626.96</v>
      </c>
      <c r="H50" s="165">
        <f t="shared" si="30"/>
        <v>2652187.3800000004</v>
      </c>
      <c r="I50" s="165">
        <f t="shared" si="30"/>
        <v>2642463.9700000002</v>
      </c>
      <c r="J50" s="165">
        <f t="shared" si="30"/>
        <v>2542395.11</v>
      </c>
      <c r="K50" s="165">
        <f t="shared" si="30"/>
        <v>3617658.91</v>
      </c>
      <c r="L50" s="165">
        <f t="shared" si="30"/>
        <v>4702003.7200000007</v>
      </c>
      <c r="M50" s="165">
        <f t="shared" si="30"/>
        <v>7661786.9199999999</v>
      </c>
      <c r="N50" s="166">
        <f t="shared" si="30"/>
        <v>10676268.85</v>
      </c>
      <c r="O50" s="164">
        <f t="shared" si="30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166">
        <v>3702690</v>
      </c>
      <c r="V50" s="241">
        <f t="shared" si="28"/>
        <v>6.8282221121502479E-2</v>
      </c>
      <c r="W50" s="242">
        <f t="shared" si="28"/>
        <v>-1.9964778391126934E-3</v>
      </c>
      <c r="X50" s="243">
        <f t="shared" si="28"/>
        <v>9.8750341279541659E-2</v>
      </c>
      <c r="Y50" s="243">
        <f t="shared" si="28"/>
        <v>0.70591988688954732</v>
      </c>
      <c r="Z50" s="243">
        <f t="shared" si="28"/>
        <v>9.4015823022537609E-2</v>
      </c>
      <c r="AA50" s="243">
        <f t="shared" si="28"/>
        <v>0.20350018406316359</v>
      </c>
      <c r="AB50" s="244"/>
      <c r="AC50" s="48">
        <f t="shared" ref="AC50:AF64" si="31">SUM(AC45:AC49)</f>
        <v>749678.68999999983</v>
      </c>
      <c r="AD50" s="167">
        <f t="shared" si="31"/>
        <v>-23535.629999999655</v>
      </c>
      <c r="AE50" s="168">
        <f t="shared" si="31"/>
        <v>782577.5399999998</v>
      </c>
      <c r="AF50" s="168">
        <f t="shared" si="31"/>
        <v>3167880.6700000004</v>
      </c>
      <c r="AG50" s="168">
        <f t="shared" ref="AG50:AH50" si="32">SUM(AG45:AG49)</f>
        <v>357131.04000000004</v>
      </c>
      <c r="AH50" s="168">
        <f t="shared" si="32"/>
        <v>539720.61999999988</v>
      </c>
      <c r="AI50" s="169"/>
      <c r="AJ50" s="48">
        <f t="shared" si="30"/>
        <v>3702690</v>
      </c>
    </row>
    <row r="51" spans="1:36" s="41" customFormat="1" x14ac:dyDescent="0.2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2"/>
      <c r="V51" s="245"/>
      <c r="W51" s="246"/>
      <c r="X51" s="247"/>
      <c r="Y51" s="247"/>
      <c r="Z51" s="247"/>
      <c r="AA51" s="247"/>
      <c r="AB51" s="248"/>
      <c r="AC51" s="53"/>
      <c r="AD51" s="54"/>
      <c r="AE51" s="55"/>
      <c r="AF51" s="55"/>
      <c r="AG51" s="55"/>
      <c r="AH51" s="55"/>
      <c r="AI51" s="56"/>
      <c r="AJ51" s="53"/>
    </row>
    <row r="52" spans="1:36" s="41" customFormat="1" x14ac:dyDescent="0.2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45">
        <v>1613771</v>
      </c>
      <c r="V52" s="207">
        <f t="shared" ref="V52:AA57" si="33">IF(ISERROR((O52-C52)/C52)=TRUE,0,(O52-C52)/C52)</f>
        <v>0.47605819019863926</v>
      </c>
      <c r="W52" s="207">
        <f t="shared" si="33"/>
        <v>0.42307108925717546</v>
      </c>
      <c r="X52" s="207">
        <f t="shared" si="33"/>
        <v>0.23885218202213765</v>
      </c>
      <c r="Y52" s="207">
        <f t="shared" si="33"/>
        <v>0.48961736088681362</v>
      </c>
      <c r="Z52" s="207">
        <f t="shared" si="33"/>
        <v>0.72800374013202807</v>
      </c>
      <c r="AA52" s="207">
        <f t="shared" si="33"/>
        <v>0.30225781639026555</v>
      </c>
      <c r="AB52" s="240"/>
      <c r="AC52" s="46">
        <f t="shared" ref="AC52:AH56" si="34">O52-C52</f>
        <v>1426464.7600000002</v>
      </c>
      <c r="AD52" s="72">
        <f t="shared" si="34"/>
        <v>1570429.81</v>
      </c>
      <c r="AE52" s="73">
        <f t="shared" si="34"/>
        <v>947134.91000000015</v>
      </c>
      <c r="AF52" s="73">
        <f t="shared" si="34"/>
        <v>1410861.21</v>
      </c>
      <c r="AG52" s="73">
        <f t="shared" si="34"/>
        <v>1390492.56</v>
      </c>
      <c r="AH52" s="73">
        <f t="shared" si="34"/>
        <v>410222.37999999989</v>
      </c>
      <c r="AI52" s="47"/>
      <c r="AJ52" s="71">
        <f>IF(ISERROR(GETPIVOTDATA("VALUE",'CSS WK pvt'!$J$2,"DT_FILE",AJ$8,"COMMODITY",AJ$6,"TRIM_CAT",TRIM(B52),"TRIM_LINE",A51))=TRUE,0,GETPIVOTDATA("VALUE",'CSS WK pvt'!$J$2,"DT_FILE",AJ$8,"COMMODITY",AJ$6,"TRIM_CAT",TRIM(B52),"TRIM_LINE",A51))</f>
        <v>1613771</v>
      </c>
    </row>
    <row r="53" spans="1:36" s="41" customFormat="1" x14ac:dyDescent="0.2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45">
        <v>272972</v>
      </c>
      <c r="V53" s="207">
        <f t="shared" si="33"/>
        <v>-0.30268395402115933</v>
      </c>
      <c r="W53" s="207">
        <f t="shared" si="33"/>
        <v>-0.40846279298554178</v>
      </c>
      <c r="X53" s="207">
        <f t="shared" si="33"/>
        <v>-0.41671303163157325</v>
      </c>
      <c r="Y53" s="207">
        <f t="shared" si="33"/>
        <v>-0.15746674740968311</v>
      </c>
      <c r="Z53" s="207">
        <f t="shared" si="33"/>
        <v>0.15441286803588836</v>
      </c>
      <c r="AA53" s="207">
        <f t="shared" si="33"/>
        <v>-5.7440510303286549E-2</v>
      </c>
      <c r="AB53" s="240"/>
      <c r="AC53" s="46">
        <f t="shared" si="34"/>
        <v>-383457.17999999993</v>
      </c>
      <c r="AD53" s="72">
        <f t="shared" si="34"/>
        <v>-592995.42999999993</v>
      </c>
      <c r="AE53" s="73">
        <f t="shared" si="34"/>
        <v>-530954.12999999989</v>
      </c>
      <c r="AF53" s="73">
        <f t="shared" si="34"/>
        <v>-127804.5</v>
      </c>
      <c r="AG53" s="73">
        <f t="shared" si="34"/>
        <v>76716.150000000023</v>
      </c>
      <c r="AH53" s="73">
        <f t="shared" si="34"/>
        <v>-19158.690000000002</v>
      </c>
      <c r="AI53" s="47"/>
      <c r="AJ53" s="71">
        <f>IF(ISERROR(GETPIVOTDATA("VALUE",'CSS WK pvt'!$J$2,"DT_FILE",AJ$8,"COMMODITY",AJ$6,"TRIM_CAT",TRIM(B53),"TRIM_LINE",A51))=TRUE,0,GETPIVOTDATA("VALUE",'CSS WK pvt'!$J$2,"DT_FILE",AJ$8,"COMMODITY",AJ$6,"TRIM_CAT",TRIM(B53),"TRIM_LINE",A51))</f>
        <v>272972</v>
      </c>
    </row>
    <row r="54" spans="1:36" s="41" customFormat="1" x14ac:dyDescent="0.2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45">
        <v>105208</v>
      </c>
      <c r="V54" s="207">
        <f t="shared" si="33"/>
        <v>0.77335725842285741</v>
      </c>
      <c r="W54" s="207">
        <f t="shared" si="33"/>
        <v>1.5242202873302848</v>
      </c>
      <c r="X54" s="207">
        <f t="shared" si="33"/>
        <v>0.7043843927927218</v>
      </c>
      <c r="Y54" s="207">
        <f t="shared" si="33"/>
        <v>0.98977395801829049</v>
      </c>
      <c r="Z54" s="207">
        <f t="shared" si="33"/>
        <v>1.3245028273904249</v>
      </c>
      <c r="AA54" s="207">
        <f t="shared" si="33"/>
        <v>0.46724597981441096</v>
      </c>
      <c r="AB54" s="240"/>
      <c r="AC54" s="46">
        <f t="shared" si="34"/>
        <v>123676.35999999999</v>
      </c>
      <c r="AD54" s="72">
        <f t="shared" si="34"/>
        <v>352352.19</v>
      </c>
      <c r="AE54" s="73">
        <f t="shared" si="34"/>
        <v>194814.24</v>
      </c>
      <c r="AF54" s="73">
        <f t="shared" si="34"/>
        <v>163336.23000000001</v>
      </c>
      <c r="AG54" s="73">
        <f t="shared" si="34"/>
        <v>126714.51</v>
      </c>
      <c r="AH54" s="73">
        <f t="shared" si="34"/>
        <v>37846.630000000005</v>
      </c>
      <c r="AI54" s="47"/>
      <c r="AJ54" s="71">
        <f>IF(ISERROR(GETPIVOTDATA("VALUE",'CSS WK pvt'!$J$2,"DT_FILE",AJ$8,"COMMODITY",AJ$6,"TRIM_CAT",TRIM(B54),"TRIM_LINE",A51))=TRUE,0,GETPIVOTDATA("VALUE",'CSS WK pvt'!$J$2,"DT_FILE",AJ$8,"COMMODITY",AJ$6,"TRIM_CAT",TRIM(B54),"TRIM_LINE",A51))</f>
        <v>105208</v>
      </c>
    </row>
    <row r="55" spans="1:36" s="41" customFormat="1" x14ac:dyDescent="0.2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45">
        <v>148478</v>
      </c>
      <c r="V55" s="207">
        <f t="shared" si="33"/>
        <v>0.51689304919803392</v>
      </c>
      <c r="W55" s="207">
        <f t="shared" si="33"/>
        <v>0.88979694803461074</v>
      </c>
      <c r="X55" s="207">
        <f t="shared" si="33"/>
        <v>0.3543927828315997</v>
      </c>
      <c r="Y55" s="207">
        <f t="shared" si="33"/>
        <v>0.87326774214219871</v>
      </c>
      <c r="Z55" s="207">
        <f t="shared" si="33"/>
        <v>0.98850134470402062</v>
      </c>
      <c r="AA55" s="207">
        <f t="shared" si="33"/>
        <v>0.17476679025506667</v>
      </c>
      <c r="AB55" s="240"/>
      <c r="AC55" s="46">
        <f t="shared" si="34"/>
        <v>88632.840000000026</v>
      </c>
      <c r="AD55" s="72">
        <f t="shared" si="34"/>
        <v>232018.06</v>
      </c>
      <c r="AE55" s="73">
        <f t="shared" si="34"/>
        <v>112775.69</v>
      </c>
      <c r="AF55" s="73">
        <f t="shared" si="34"/>
        <v>158350.74</v>
      </c>
      <c r="AG55" s="73">
        <f t="shared" si="34"/>
        <v>132863.24</v>
      </c>
      <c r="AH55" s="73">
        <f t="shared" si="34"/>
        <v>21986.009999999995</v>
      </c>
      <c r="AI55" s="47"/>
      <c r="AJ55" s="71">
        <f>IF(ISERROR(GETPIVOTDATA("VALUE",'CSS WK pvt'!$J$2,"DT_FILE",AJ$8,"COMMODITY",AJ$6,"TRIM_CAT",TRIM(B55),"TRIM_LINE",A51))=TRUE,0,GETPIVOTDATA("VALUE",'CSS WK pvt'!$J$2,"DT_FILE",AJ$8,"COMMODITY",AJ$6,"TRIM_CAT",TRIM(B55),"TRIM_LINE",A51))</f>
        <v>148478</v>
      </c>
    </row>
    <row r="56" spans="1:36" s="41" customFormat="1" x14ac:dyDescent="0.2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45">
        <v>167461</v>
      </c>
      <c r="V56" s="207">
        <f t="shared" si="33"/>
        <v>1.0855141812536053</v>
      </c>
      <c r="W56" s="207">
        <f t="shared" si="33"/>
        <v>2.0088671105030751</v>
      </c>
      <c r="X56" s="207">
        <f t="shared" si="33"/>
        <v>-0.18739656234749255</v>
      </c>
      <c r="Y56" s="207">
        <f t="shared" si="33"/>
        <v>1.781202697055444</v>
      </c>
      <c r="Z56" s="207">
        <f t="shared" si="33"/>
        <v>2.777406587477532</v>
      </c>
      <c r="AA56" s="207">
        <f t="shared" si="33"/>
        <v>1.2312390922171086</v>
      </c>
      <c r="AB56" s="240"/>
      <c r="AC56" s="46">
        <f t="shared" si="34"/>
        <v>111614.75000000001</v>
      </c>
      <c r="AD56" s="72">
        <f t="shared" si="34"/>
        <v>321663.94</v>
      </c>
      <c r="AE56" s="73">
        <f t="shared" si="34"/>
        <v>-65170.880000000005</v>
      </c>
      <c r="AF56" s="73">
        <f t="shared" si="34"/>
        <v>178803.45</v>
      </c>
      <c r="AG56" s="73">
        <f t="shared" si="34"/>
        <v>340982.79</v>
      </c>
      <c r="AH56" s="73">
        <f t="shared" si="34"/>
        <v>115720.21</v>
      </c>
      <c r="AI56" s="47"/>
      <c r="AJ56" s="71">
        <f>IF(ISERROR(GETPIVOTDATA("VALUE",'CSS WK pvt'!$J$2,"DT_FILE",AJ$8,"COMMODITY",AJ$6,"TRIM_CAT",TRIM(B56),"TRIM_LINE",A51))=TRUE,0,GETPIVOTDATA("VALUE",'CSS WK pvt'!$J$2,"DT_FILE",AJ$8,"COMMODITY",AJ$6,"TRIM_CAT",TRIM(B56),"TRIM_LINE",A51))</f>
        <v>167461</v>
      </c>
    </row>
    <row r="57" spans="1:36" s="150" customFormat="1" x14ac:dyDescent="0.25">
      <c r="A57" s="173"/>
      <c r="B57" s="42" t="s">
        <v>35</v>
      </c>
      <c r="C57" s="164">
        <f>SUM(C52:C56)</f>
        <v>4697480.7399999993</v>
      </c>
      <c r="D57" s="165">
        <f t="shared" ref="D57:AJ57" si="35">SUM(D52:D56)</f>
        <v>5815794.4299999997</v>
      </c>
      <c r="E57" s="165">
        <f t="shared" si="35"/>
        <v>6182074.169999999</v>
      </c>
      <c r="F57" s="165">
        <f t="shared" si="35"/>
        <v>4139925.87</v>
      </c>
      <c r="G57" s="165">
        <f t="shared" si="35"/>
        <v>2759680.75</v>
      </c>
      <c r="H57" s="165">
        <f t="shared" si="35"/>
        <v>1991521.4600000002</v>
      </c>
      <c r="I57" s="165">
        <f t="shared" si="35"/>
        <v>1544349.8800000001</v>
      </c>
      <c r="J57" s="165">
        <f t="shared" si="35"/>
        <v>1495047.96</v>
      </c>
      <c r="K57" s="165">
        <f t="shared" si="35"/>
        <v>1528238.8</v>
      </c>
      <c r="L57" s="165">
        <f t="shared" si="35"/>
        <v>1727569.1999999997</v>
      </c>
      <c r="M57" s="165">
        <f t="shared" si="35"/>
        <v>3175219.43</v>
      </c>
      <c r="N57" s="166">
        <f t="shared" si="35"/>
        <v>4572899.12</v>
      </c>
      <c r="O57" s="164">
        <f t="shared" si="35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166">
        <v>2307890</v>
      </c>
      <c r="V57" s="241">
        <f t="shared" si="33"/>
        <v>0.29099247142416179</v>
      </c>
      <c r="W57" s="242">
        <f t="shared" si="33"/>
        <v>0.32385404825940528</v>
      </c>
      <c r="X57" s="243">
        <f t="shared" si="33"/>
        <v>0.10653379624528204</v>
      </c>
      <c r="Y57" s="243">
        <f t="shared" si="33"/>
        <v>0.43081619961470463</v>
      </c>
      <c r="Z57" s="243">
        <f t="shared" si="33"/>
        <v>0.74927842649915211</v>
      </c>
      <c r="AA57" s="243">
        <f t="shared" si="33"/>
        <v>0.28451440337479456</v>
      </c>
      <c r="AB57" s="244"/>
      <c r="AC57" s="48">
        <f t="shared" si="31"/>
        <v>1366931.5300000005</v>
      </c>
      <c r="AD57" s="167">
        <f t="shared" si="31"/>
        <v>1883468.57</v>
      </c>
      <c r="AE57" s="168">
        <f t="shared" si="31"/>
        <v>658599.83000000019</v>
      </c>
      <c r="AF57" s="168">
        <f t="shared" si="31"/>
        <v>1783547.13</v>
      </c>
      <c r="AG57" s="168">
        <f t="shared" ref="AG57:AH57" si="36">SUM(AG52:AG56)</f>
        <v>2067769.25</v>
      </c>
      <c r="AH57" s="168">
        <f t="shared" si="36"/>
        <v>566616.53999999992</v>
      </c>
      <c r="AI57" s="169"/>
      <c r="AJ57" s="48">
        <f t="shared" si="35"/>
        <v>2307890</v>
      </c>
    </row>
    <row r="58" spans="1:36" s="41" customFormat="1" x14ac:dyDescent="0.2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2"/>
      <c r="V58" s="245"/>
      <c r="W58" s="246"/>
      <c r="X58" s="247"/>
      <c r="Y58" s="247"/>
      <c r="Z58" s="247"/>
      <c r="AA58" s="247"/>
      <c r="AB58" s="248"/>
      <c r="AC58" s="53"/>
      <c r="AD58" s="54"/>
      <c r="AE58" s="55"/>
      <c r="AF58" s="55"/>
      <c r="AG58" s="55"/>
      <c r="AH58" s="55"/>
      <c r="AI58" s="56"/>
      <c r="AJ58" s="53"/>
    </row>
    <row r="59" spans="1:36" s="41" customFormat="1" x14ac:dyDescent="0.2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45">
        <v>22736604</v>
      </c>
      <c r="V59" s="207">
        <f t="shared" ref="V59:AA64" si="37">IF(ISERROR((O59-C59)/C59)=TRUE,0,(O59-C59)/C59)</f>
        <v>0.84483351842214138</v>
      </c>
      <c r="W59" s="207">
        <f t="shared" si="37"/>
        <v>0.94973629067024712</v>
      </c>
      <c r="X59" s="207">
        <f t="shared" si="37"/>
        <v>0.99870122387479132</v>
      </c>
      <c r="Y59" s="207">
        <f t="shared" si="37"/>
        <v>0.84428239678473782</v>
      </c>
      <c r="Z59" s="207">
        <f t="shared" si="37"/>
        <v>0.86096363199657033</v>
      </c>
      <c r="AA59" s="207">
        <f t="shared" si="37"/>
        <v>0.95708157607587641</v>
      </c>
      <c r="AB59" s="240"/>
      <c r="AC59" s="46">
        <f t="shared" ref="AC59:AH74" si="38">O59-C59</f>
        <v>5756664.5299999993</v>
      </c>
      <c r="AD59" s="72">
        <f t="shared" si="38"/>
        <v>7437306.5199999996</v>
      </c>
      <c r="AE59" s="73">
        <f t="shared" si="38"/>
        <v>8991644.3399999999</v>
      </c>
      <c r="AF59" s="73">
        <f t="shared" si="38"/>
        <v>9033559.0399999991</v>
      </c>
      <c r="AG59" s="73">
        <f t="shared" si="38"/>
        <v>9904848.2599999998</v>
      </c>
      <c r="AH59" s="73">
        <f t="shared" si="38"/>
        <v>11136865.68</v>
      </c>
      <c r="AI59" s="47"/>
      <c r="AJ59" s="71">
        <f>IF(ISERROR(GETPIVOTDATA("VALUE",'CSS WK pvt'!$J$2,"DT_FILE",AJ$8,"COMMODITY",AJ$6,"TRIM_CAT",TRIM(B59),"TRIM_LINE",A58))=TRUE,0,GETPIVOTDATA("VALUE",'CSS WK pvt'!$J$2,"DT_FILE",AJ$8,"COMMODITY",AJ$6,"TRIM_CAT",TRIM(B59),"TRIM_LINE",A58))</f>
        <v>22736604</v>
      </c>
    </row>
    <row r="60" spans="1:36" s="41" customFormat="1" x14ac:dyDescent="0.2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45">
        <v>6315701</v>
      </c>
      <c r="V60" s="207">
        <f t="shared" si="37"/>
        <v>3.8507768300272506E-2</v>
      </c>
      <c r="W60" s="207">
        <f t="shared" si="37"/>
        <v>6.1073310977951753E-3</v>
      </c>
      <c r="X60" s="207">
        <f t="shared" si="37"/>
        <v>3.3675656150854376E-2</v>
      </c>
      <c r="Y60" s="207">
        <f t="shared" si="37"/>
        <v>0.18401659023330361</v>
      </c>
      <c r="Z60" s="207">
        <f t="shared" si="37"/>
        <v>0.34089247311157217</v>
      </c>
      <c r="AA60" s="207">
        <f t="shared" si="37"/>
        <v>0.31842467403132768</v>
      </c>
      <c r="AB60" s="240"/>
      <c r="AC60" s="46">
        <f t="shared" si="38"/>
        <v>165857.77000000048</v>
      </c>
      <c r="AD60" s="72">
        <f t="shared" si="38"/>
        <v>30025.900000000373</v>
      </c>
      <c r="AE60" s="73">
        <f t="shared" si="38"/>
        <v>168619.19000000041</v>
      </c>
      <c r="AF60" s="73">
        <f t="shared" si="38"/>
        <v>856007.84999999963</v>
      </c>
      <c r="AG60" s="73">
        <f t="shared" si="38"/>
        <v>1568416.71</v>
      </c>
      <c r="AH60" s="73">
        <f t="shared" si="38"/>
        <v>1527148.8600000003</v>
      </c>
      <c r="AI60" s="47"/>
      <c r="AJ60" s="71">
        <f>IF(ISERROR(GETPIVOTDATA("VALUE",'CSS WK pvt'!$J$2,"DT_FILE",AJ$8,"COMMODITY",AJ$6,"TRIM_CAT",TRIM(B60),"TRIM_LINE",A58))=TRUE,0,GETPIVOTDATA("VALUE",'CSS WK pvt'!$J$2,"DT_FILE",AJ$8,"COMMODITY",AJ$6,"TRIM_CAT",TRIM(B60),"TRIM_LINE",A58))</f>
        <v>6315701</v>
      </c>
    </row>
    <row r="61" spans="1:36" s="41" customFormat="1" x14ac:dyDescent="0.2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45">
        <v>1102560</v>
      </c>
      <c r="V61" s="207">
        <f t="shared" si="37"/>
        <v>2.1280949124966493</v>
      </c>
      <c r="W61" s="207">
        <f t="shared" si="37"/>
        <v>2.5437349826517575</v>
      </c>
      <c r="X61" s="207">
        <f t="shared" si="37"/>
        <v>2.911013523711464</v>
      </c>
      <c r="Y61" s="207">
        <f t="shared" si="37"/>
        <v>2.6369578667859006</v>
      </c>
      <c r="Z61" s="207">
        <f t="shared" si="37"/>
        <v>2.7765193320728594</v>
      </c>
      <c r="AA61" s="207">
        <f t="shared" si="37"/>
        <v>3.2643854050509984</v>
      </c>
      <c r="AB61" s="240"/>
      <c r="AC61" s="46">
        <f t="shared" si="38"/>
        <v>309212.51</v>
      </c>
      <c r="AD61" s="72">
        <f t="shared" si="38"/>
        <v>462075.58999999997</v>
      </c>
      <c r="AE61" s="73">
        <f t="shared" si="38"/>
        <v>703983.5</v>
      </c>
      <c r="AF61" s="73">
        <f t="shared" si="38"/>
        <v>773756.35</v>
      </c>
      <c r="AG61" s="73">
        <f t="shared" si="38"/>
        <v>851747.81</v>
      </c>
      <c r="AH61" s="73">
        <f t="shared" si="38"/>
        <v>913415.58000000007</v>
      </c>
      <c r="AI61" s="47"/>
      <c r="AJ61" s="71">
        <f>IF(ISERROR(GETPIVOTDATA("VALUE",'CSS WK pvt'!$J$2,"DT_FILE",AJ$8,"COMMODITY",AJ$6,"TRIM_CAT",TRIM(B61),"TRIM_LINE",A58))=TRUE,0,GETPIVOTDATA("VALUE",'CSS WK pvt'!$J$2,"DT_FILE",AJ$8,"COMMODITY",AJ$6,"TRIM_CAT",TRIM(B61),"TRIM_LINE",A58))</f>
        <v>1102560</v>
      </c>
    </row>
    <row r="62" spans="1:36" s="41" customFormat="1" x14ac:dyDescent="0.2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45">
        <v>1015189</v>
      </c>
      <c r="V62" s="207">
        <f t="shared" si="37"/>
        <v>0.42546514452088913</v>
      </c>
      <c r="W62" s="207">
        <f t="shared" si="37"/>
        <v>0.68306823873694522</v>
      </c>
      <c r="X62" s="207">
        <f t="shared" si="37"/>
        <v>0.92700464574683583</v>
      </c>
      <c r="Y62" s="207">
        <f t="shared" si="37"/>
        <v>1.0124968839650912</v>
      </c>
      <c r="Z62" s="207">
        <f t="shared" si="37"/>
        <v>0.79746838402917652</v>
      </c>
      <c r="AA62" s="207">
        <f t="shared" si="37"/>
        <v>0.7126012501366854</v>
      </c>
      <c r="AB62" s="240"/>
      <c r="AC62" s="46">
        <f t="shared" si="38"/>
        <v>204236.88</v>
      </c>
      <c r="AD62" s="72">
        <f t="shared" si="38"/>
        <v>353708.67</v>
      </c>
      <c r="AE62" s="73">
        <f t="shared" si="38"/>
        <v>503979.99</v>
      </c>
      <c r="AF62" s="73">
        <f t="shared" si="38"/>
        <v>580083.38</v>
      </c>
      <c r="AG62" s="73">
        <f t="shared" si="38"/>
        <v>477463.69999999995</v>
      </c>
      <c r="AH62" s="73">
        <f t="shared" si="38"/>
        <v>418899.88</v>
      </c>
      <c r="AI62" s="47"/>
      <c r="AJ62" s="71">
        <f>IF(ISERROR(GETPIVOTDATA("VALUE",'CSS WK pvt'!$J$2,"DT_FILE",AJ$8,"COMMODITY",AJ$6,"TRIM_CAT",TRIM(B62),"TRIM_LINE",A58))=TRUE,0,GETPIVOTDATA("VALUE",'CSS WK pvt'!$J$2,"DT_FILE",AJ$8,"COMMODITY",AJ$6,"TRIM_CAT",TRIM(B62),"TRIM_LINE",A58))</f>
        <v>1015189</v>
      </c>
    </row>
    <row r="63" spans="1:36" s="41" customFormat="1" x14ac:dyDescent="0.2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45">
        <v>835506</v>
      </c>
      <c r="V63" s="207">
        <f t="shared" si="37"/>
        <v>1.100714602315463</v>
      </c>
      <c r="W63" s="207">
        <f t="shared" si="37"/>
        <v>1.799035510121888</v>
      </c>
      <c r="X63" s="207">
        <f t="shared" si="37"/>
        <v>1.7598797178161554</v>
      </c>
      <c r="Y63" s="207">
        <f t="shared" si="37"/>
        <v>2.6699800095431918</v>
      </c>
      <c r="Z63" s="207">
        <f t="shared" si="37"/>
        <v>3.4811360219199967</v>
      </c>
      <c r="AA63" s="207">
        <f t="shared" si="37"/>
        <v>3.7499936110369205</v>
      </c>
      <c r="AB63" s="240"/>
      <c r="AC63" s="46">
        <f t="shared" si="38"/>
        <v>78249.680000000008</v>
      </c>
      <c r="AD63" s="72">
        <f t="shared" si="38"/>
        <v>160540.19</v>
      </c>
      <c r="AE63" s="73">
        <f t="shared" si="38"/>
        <v>207974.56</v>
      </c>
      <c r="AF63" s="73">
        <f t="shared" si="38"/>
        <v>301825.06</v>
      </c>
      <c r="AG63" s="73">
        <f t="shared" si="38"/>
        <v>447287.93</v>
      </c>
      <c r="AH63" s="73">
        <f t="shared" si="38"/>
        <v>598687.67999999993</v>
      </c>
      <c r="AI63" s="47"/>
      <c r="AJ63" s="71">
        <f>IF(ISERROR(GETPIVOTDATA("VALUE",'CSS WK pvt'!$J$2,"DT_FILE",AJ$8,"COMMODITY",AJ$6,"TRIM_CAT",TRIM(B63),"TRIM_LINE",A58))=TRUE,0,GETPIVOTDATA("VALUE",'CSS WK pvt'!$J$2,"DT_FILE",AJ$8,"COMMODITY",AJ$6,"TRIM_CAT",TRIM(B63),"TRIM_LINE",A58))</f>
        <v>835506</v>
      </c>
    </row>
    <row r="64" spans="1:36" s="150" customFormat="1" x14ac:dyDescent="0.25">
      <c r="A64" s="173"/>
      <c r="B64" s="42" t="s">
        <v>35</v>
      </c>
      <c r="C64" s="164">
        <f>SUM(C59:C63)</f>
        <v>11817510.220000003</v>
      </c>
      <c r="D64" s="165">
        <f t="shared" ref="D64:AJ64" si="39">SUM(D59:D63)</f>
        <v>13536000.130000001</v>
      </c>
      <c r="E64" s="165">
        <f t="shared" si="39"/>
        <v>14914166.419999998</v>
      </c>
      <c r="F64" s="165">
        <f t="shared" si="39"/>
        <v>16330881.32</v>
      </c>
      <c r="G64" s="165">
        <f t="shared" si="39"/>
        <v>17139269.59</v>
      </c>
      <c r="H64" s="165">
        <f t="shared" si="39"/>
        <v>17459535.32</v>
      </c>
      <c r="I64" s="165">
        <f t="shared" si="39"/>
        <v>17354453.989999998</v>
      </c>
      <c r="J64" s="165">
        <f t="shared" si="39"/>
        <v>16935388.930000003</v>
      </c>
      <c r="K64" s="165">
        <f t="shared" si="39"/>
        <v>16957873.940000001</v>
      </c>
      <c r="L64" s="165">
        <f t="shared" si="39"/>
        <v>16907545.149999999</v>
      </c>
      <c r="M64" s="165">
        <f t="shared" si="39"/>
        <v>17096485.969999999</v>
      </c>
      <c r="N64" s="166">
        <f t="shared" si="39"/>
        <v>16666991.57</v>
      </c>
      <c r="O64" s="164">
        <f t="shared" si="39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166">
        <v>32005560</v>
      </c>
      <c r="V64" s="241">
        <f t="shared" si="37"/>
        <v>0.55123467200183218</v>
      </c>
      <c r="W64" s="242">
        <f t="shared" si="37"/>
        <v>0.62379261147362286</v>
      </c>
      <c r="X64" s="243">
        <f t="shared" si="37"/>
        <v>0.7091379619994882</v>
      </c>
      <c r="Y64" s="243">
        <f t="shared" si="37"/>
        <v>0.70695704988443331</v>
      </c>
      <c r="Z64" s="243">
        <f t="shared" si="37"/>
        <v>0.773064706195569</v>
      </c>
      <c r="AA64" s="243">
        <f t="shared" si="37"/>
        <v>0.83593391304528708</v>
      </c>
      <c r="AB64" s="244"/>
      <c r="AC64" s="48">
        <f t="shared" si="31"/>
        <v>6514221.3699999992</v>
      </c>
      <c r="AD64" s="167">
        <f t="shared" si="31"/>
        <v>8443656.8699999992</v>
      </c>
      <c r="AE64" s="168">
        <f t="shared" si="31"/>
        <v>10576201.580000002</v>
      </c>
      <c r="AF64" s="168">
        <f t="shared" si="31"/>
        <v>11545231.68</v>
      </c>
      <c r="AG64" s="168">
        <f t="shared" ref="AG64:AH64" si="40">SUM(AG59:AG63)</f>
        <v>13249764.409999998</v>
      </c>
      <c r="AH64" s="168">
        <f t="shared" si="40"/>
        <v>14595017.68</v>
      </c>
      <c r="AI64" s="169"/>
      <c r="AJ64" s="48">
        <f t="shared" si="39"/>
        <v>32005560</v>
      </c>
    </row>
    <row r="65" spans="1:36" s="41" customFormat="1" x14ac:dyDescent="0.2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2"/>
      <c r="V65" s="245"/>
      <c r="W65" s="246"/>
      <c r="X65" s="247"/>
      <c r="Y65" s="247"/>
      <c r="Z65" s="247"/>
      <c r="AA65" s="247"/>
      <c r="AB65" s="248"/>
      <c r="AC65" s="53"/>
      <c r="AD65" s="54"/>
      <c r="AE65" s="55"/>
      <c r="AF65" s="55"/>
      <c r="AG65" s="55"/>
      <c r="AH65" s="55"/>
      <c r="AI65" s="56"/>
      <c r="AJ65" s="53"/>
    </row>
    <row r="66" spans="1:36" s="41" customFormat="1" x14ac:dyDescent="0.2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45">
        <v>26571263</v>
      </c>
      <c r="V66" s="207">
        <f t="shared" ref="V66:AA71" si="41">IF(ISERROR((O66-C66)/C66)=TRUE,0,(O66-C66)/C66)</f>
        <v>0.46944850724904863</v>
      </c>
      <c r="W66" s="207">
        <f t="shared" si="41"/>
        <v>0.46762888500607491</v>
      </c>
      <c r="X66" s="207">
        <f t="shared" si="41"/>
        <v>0.60421066983117777</v>
      </c>
      <c r="Y66" s="207">
        <f t="shared" si="41"/>
        <v>0.76683091322380303</v>
      </c>
      <c r="Z66" s="207">
        <f t="shared" si="41"/>
        <v>0.70000355053627539</v>
      </c>
      <c r="AA66" s="207">
        <f t="shared" si="41"/>
        <v>0.80437330536568019</v>
      </c>
      <c r="AB66" s="240"/>
      <c r="AC66" s="46">
        <f t="shared" ref="AC66:AH70" si="42">O66-C66</f>
        <v>7985896.7600000016</v>
      </c>
      <c r="AD66" s="72">
        <f t="shared" si="42"/>
        <v>8956452.6900000013</v>
      </c>
      <c r="AE66" s="73">
        <f t="shared" si="42"/>
        <v>10973850.760000002</v>
      </c>
      <c r="AF66" s="73">
        <f t="shared" si="42"/>
        <v>12774408.68</v>
      </c>
      <c r="AG66" s="73">
        <f t="shared" si="42"/>
        <v>11168003.380000001</v>
      </c>
      <c r="AH66" s="73">
        <f t="shared" si="42"/>
        <v>11877998.449999999</v>
      </c>
      <c r="AI66" s="47"/>
      <c r="AJ66" s="71">
        <f>IF(ISERROR(GETPIVOTDATA("VALUE",'CSS WK pvt'!$J$2,"DT_FILE",AJ$8,"COMMODITY",AJ$6,"TRIM_CAT",TRIM(B66),"TRIM_LINE",A65))=TRUE,0,GETPIVOTDATA("VALUE",'CSS WK pvt'!$J$2,"DT_FILE",AJ$8,"COMMODITY",AJ$6,"TRIM_CAT",TRIM(B66),"TRIM_LINE",A65))</f>
        <v>26571263</v>
      </c>
    </row>
    <row r="67" spans="1:36" s="41" customFormat="1" x14ac:dyDescent="0.2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45">
        <v>6863321</v>
      </c>
      <c r="V67" s="207">
        <f t="shared" si="41"/>
        <v>-0.13048489007723155</v>
      </c>
      <c r="W67" s="207">
        <f t="shared" si="41"/>
        <v>-0.17220394215916549</v>
      </c>
      <c r="X67" s="207">
        <f t="shared" si="41"/>
        <v>-0.10370686353097838</v>
      </c>
      <c r="Y67" s="207">
        <f t="shared" si="41"/>
        <v>0.13038595252306104</v>
      </c>
      <c r="Z67" s="207">
        <f t="shared" si="41"/>
        <v>0.27752294765713686</v>
      </c>
      <c r="AA67" s="207">
        <f t="shared" si="41"/>
        <v>0.27042036802109293</v>
      </c>
      <c r="AB67" s="240"/>
      <c r="AC67" s="46">
        <f t="shared" si="38"/>
        <v>-953796.01000000071</v>
      </c>
      <c r="AD67" s="72">
        <f t="shared" si="42"/>
        <v>-1390853.4299999997</v>
      </c>
      <c r="AE67" s="73">
        <f t="shared" si="42"/>
        <v>-770749.91999999993</v>
      </c>
      <c r="AF67" s="73">
        <f t="shared" si="42"/>
        <v>790647.6799999997</v>
      </c>
      <c r="AG67" s="73">
        <f t="shared" si="42"/>
        <v>1536461.3099999996</v>
      </c>
      <c r="AH67" s="73">
        <f t="shared" si="42"/>
        <v>1469266.9000000004</v>
      </c>
      <c r="AI67" s="47"/>
      <c r="AJ67" s="71">
        <f>IF(ISERROR(GETPIVOTDATA("VALUE",'CSS WK pvt'!$J$2,"DT_FILE",AJ$8,"COMMODITY",AJ$6,"TRIM_CAT",TRIM(B67),"TRIM_LINE",A65))=TRUE,0,GETPIVOTDATA("VALUE",'CSS WK pvt'!$J$2,"DT_FILE",AJ$8,"COMMODITY",AJ$6,"TRIM_CAT",TRIM(B67),"TRIM_LINE",A65))</f>
        <v>6863321</v>
      </c>
    </row>
    <row r="68" spans="1:36" s="41" customFormat="1" x14ac:dyDescent="0.2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45">
        <v>1403683</v>
      </c>
      <c r="V68" s="207">
        <f t="shared" si="41"/>
        <v>0.59811328047270662</v>
      </c>
      <c r="W68" s="207">
        <f t="shared" si="41"/>
        <v>0.86707601987651506</v>
      </c>
      <c r="X68" s="207">
        <f t="shared" si="41"/>
        <v>1.0297401396951138</v>
      </c>
      <c r="Y68" s="207">
        <f t="shared" si="41"/>
        <v>1.6314236103415232</v>
      </c>
      <c r="Z68" s="207">
        <f t="shared" si="41"/>
        <v>1.6229218149369617</v>
      </c>
      <c r="AA68" s="207">
        <f t="shared" si="41"/>
        <v>1.9388741946654677</v>
      </c>
      <c r="AB68" s="240"/>
      <c r="AC68" s="46">
        <f t="shared" si="38"/>
        <v>629983.31000000006</v>
      </c>
      <c r="AD68" s="72">
        <f t="shared" si="42"/>
        <v>1085294.8799999999</v>
      </c>
      <c r="AE68" s="73">
        <f t="shared" si="42"/>
        <v>1020685.82</v>
      </c>
      <c r="AF68" s="73">
        <f t="shared" si="42"/>
        <v>1140900.7</v>
      </c>
      <c r="AG68" s="73">
        <f t="shared" si="42"/>
        <v>979097.76</v>
      </c>
      <c r="AH68" s="73">
        <f t="shared" si="42"/>
        <v>985520.02</v>
      </c>
      <c r="AI68" s="47"/>
      <c r="AJ68" s="71">
        <f>IF(ISERROR(GETPIVOTDATA("VALUE",'CSS WK pvt'!$J$2,"DT_FILE",AJ$8,"COMMODITY",AJ$6,"TRIM_CAT",TRIM(B68),"TRIM_LINE",A65))=TRUE,0,GETPIVOTDATA("VALUE",'CSS WK pvt'!$J$2,"DT_FILE",AJ$8,"COMMODITY",AJ$6,"TRIM_CAT",TRIM(B68),"TRIM_LINE",A65))</f>
        <v>1403683</v>
      </c>
    </row>
    <row r="69" spans="1:36" s="41" customFormat="1" x14ac:dyDescent="0.2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45">
        <v>1462422</v>
      </c>
      <c r="V69" s="207">
        <f t="shared" si="41"/>
        <v>0.15414617897608782</v>
      </c>
      <c r="W69" s="207">
        <f t="shared" si="41"/>
        <v>0.48606169181852649</v>
      </c>
      <c r="X69" s="207">
        <f t="shared" si="41"/>
        <v>0.45007000884710713</v>
      </c>
      <c r="Y69" s="207">
        <f t="shared" si="41"/>
        <v>0.83506740038807126</v>
      </c>
      <c r="Z69" s="207">
        <f t="shared" si="41"/>
        <v>0.58909080301480388</v>
      </c>
      <c r="AA69" s="207">
        <f t="shared" si="41"/>
        <v>0.49823086209931761</v>
      </c>
      <c r="AB69" s="240"/>
      <c r="AC69" s="46">
        <f t="shared" si="38"/>
        <v>235528.28000000003</v>
      </c>
      <c r="AD69" s="72">
        <f t="shared" si="42"/>
        <v>830800.31</v>
      </c>
      <c r="AE69" s="73">
        <f t="shared" si="42"/>
        <v>661676.81000000006</v>
      </c>
      <c r="AF69" s="73">
        <f t="shared" si="42"/>
        <v>941955.56</v>
      </c>
      <c r="AG69" s="73">
        <f t="shared" si="42"/>
        <v>629057.05000000005</v>
      </c>
      <c r="AH69" s="73">
        <f t="shared" si="42"/>
        <v>470233.85</v>
      </c>
      <c r="AI69" s="47"/>
      <c r="AJ69" s="71">
        <f>IF(ISERROR(GETPIVOTDATA("VALUE",'CSS WK pvt'!$J$2,"DT_FILE",AJ$8,"COMMODITY",AJ$6,"TRIM_CAT",TRIM(B69),"TRIM_LINE",A65))=TRUE,0,GETPIVOTDATA("VALUE",'CSS WK pvt'!$J$2,"DT_FILE",AJ$8,"COMMODITY",AJ$6,"TRIM_CAT",TRIM(B69),"TRIM_LINE",A65))</f>
        <v>1462422</v>
      </c>
    </row>
    <row r="70" spans="1:36" s="41" customFormat="1" x14ac:dyDescent="0.2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45">
        <v>1715450</v>
      </c>
      <c r="V70" s="207">
        <f t="shared" si="41"/>
        <v>1.2385168039193399</v>
      </c>
      <c r="W70" s="207">
        <f t="shared" si="41"/>
        <v>0.86536908355237419</v>
      </c>
      <c r="X70" s="207">
        <f t="shared" si="41"/>
        <v>0.13664816853772849</v>
      </c>
      <c r="Y70" s="207">
        <f t="shared" si="41"/>
        <v>2.0778952693606376</v>
      </c>
      <c r="Z70" s="207">
        <f t="shared" si="41"/>
        <v>2.5416469176182908</v>
      </c>
      <c r="AA70" s="207">
        <f t="shared" si="41"/>
        <v>1.9914339306649693</v>
      </c>
      <c r="AB70" s="240"/>
      <c r="AC70" s="46">
        <f t="shared" si="38"/>
        <v>733219.25</v>
      </c>
      <c r="AD70" s="72">
        <f t="shared" si="42"/>
        <v>821894.36</v>
      </c>
      <c r="AE70" s="73">
        <f t="shared" si="42"/>
        <v>131917.47999999998</v>
      </c>
      <c r="AF70" s="73">
        <f t="shared" si="42"/>
        <v>848749.86</v>
      </c>
      <c r="AG70" s="73">
        <f t="shared" si="42"/>
        <v>1362045.2</v>
      </c>
      <c r="AH70" s="73">
        <f t="shared" si="42"/>
        <v>898332.62</v>
      </c>
      <c r="AI70" s="47"/>
      <c r="AJ70" s="71">
        <f>IF(ISERROR(GETPIVOTDATA("VALUE",'CSS WK pvt'!$J$2,"DT_FILE",AJ$8,"COMMODITY",AJ$6,"TRIM_CAT",TRIM(B70),"TRIM_LINE",A65))=TRUE,0,GETPIVOTDATA("VALUE",'CSS WK pvt'!$J$2,"DT_FILE",AJ$8,"COMMODITY",AJ$6,"TRIM_CAT",TRIM(B70),"TRIM_LINE",A65))</f>
        <v>1715450</v>
      </c>
    </row>
    <row r="71" spans="1:36" s="150" customFormat="1" ht="15.75" thickBot="1" x14ac:dyDescent="0.3">
      <c r="A71" s="173"/>
      <c r="B71" s="57" t="s">
        <v>35</v>
      </c>
      <c r="C71" s="144">
        <f t="shared" ref="C71:O71" si="43">SUM(C66:C70)</f>
        <v>27494110.819999997</v>
      </c>
      <c r="D71" s="145">
        <f t="shared" si="43"/>
        <v>31140370.190000001</v>
      </c>
      <c r="E71" s="145">
        <f t="shared" si="43"/>
        <v>29021049.049999997</v>
      </c>
      <c r="F71" s="145">
        <f t="shared" si="43"/>
        <v>24958399.520000003</v>
      </c>
      <c r="G71" s="145">
        <f t="shared" si="43"/>
        <v>23697577.299999997</v>
      </c>
      <c r="H71" s="145">
        <f t="shared" si="43"/>
        <v>22103244.159999996</v>
      </c>
      <c r="I71" s="145">
        <f t="shared" si="43"/>
        <v>21541267.84</v>
      </c>
      <c r="J71" s="145">
        <f t="shared" si="43"/>
        <v>20972832</v>
      </c>
      <c r="K71" s="145">
        <f t="shared" si="43"/>
        <v>22103771.650000002</v>
      </c>
      <c r="L71" s="145">
        <f t="shared" si="43"/>
        <v>23337118.07</v>
      </c>
      <c r="M71" s="145">
        <f t="shared" si="43"/>
        <v>27933492.32</v>
      </c>
      <c r="N71" s="146">
        <f t="shared" si="43"/>
        <v>31916159.540000003</v>
      </c>
      <c r="O71" s="144">
        <f t="shared" si="43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146">
        <v>38016139</v>
      </c>
      <c r="V71" s="208">
        <f t="shared" si="41"/>
        <v>0.31391564711820741</v>
      </c>
      <c r="W71" s="212">
        <f t="shared" si="41"/>
        <v>0.33087560446884973</v>
      </c>
      <c r="X71" s="213">
        <f t="shared" si="41"/>
        <v>0.41409188652330969</v>
      </c>
      <c r="Y71" s="213">
        <f t="shared" si="41"/>
        <v>0.66096635991344987</v>
      </c>
      <c r="Z71" s="213">
        <f t="shared" si="41"/>
        <v>0.66144587278126554</v>
      </c>
      <c r="AA71" s="213">
        <f t="shared" si="41"/>
        <v>0.71036413145245758</v>
      </c>
      <c r="AB71" s="214"/>
      <c r="AC71" s="39">
        <f t="shared" ref="AC71:AF71" si="44">SUM(AC66:AC70)</f>
        <v>8630831.5899999999</v>
      </c>
      <c r="AD71" s="147">
        <f t="shared" si="44"/>
        <v>10303588.810000001</v>
      </c>
      <c r="AE71" s="148">
        <f t="shared" si="44"/>
        <v>12017380.950000003</v>
      </c>
      <c r="AF71" s="148">
        <f t="shared" si="44"/>
        <v>16496662.479999999</v>
      </c>
      <c r="AG71" s="148">
        <f t="shared" ref="AG71:AH71" si="45">SUM(AG66:AG70)</f>
        <v>15674664.700000001</v>
      </c>
      <c r="AH71" s="148">
        <f t="shared" si="45"/>
        <v>15701351.839999998</v>
      </c>
      <c r="AI71" s="149"/>
      <c r="AJ71" s="39">
        <f t="shared" ref="AJ71" si="46">SUM(AJ66:AJ70)</f>
        <v>38016139</v>
      </c>
    </row>
    <row r="72" spans="1:36" s="66" customFormat="1" x14ac:dyDescent="0.2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7"/>
      <c r="V72" s="233"/>
      <c r="W72" s="234"/>
      <c r="X72" s="235"/>
      <c r="Y72" s="235"/>
      <c r="Z72" s="235"/>
      <c r="AA72" s="235"/>
      <c r="AB72" s="236"/>
      <c r="AC72" s="88"/>
      <c r="AD72" s="89"/>
      <c r="AE72" s="90"/>
      <c r="AF72" s="90"/>
      <c r="AG72" s="90"/>
      <c r="AH72" s="90"/>
      <c r="AI72" s="91"/>
      <c r="AJ72" s="88"/>
    </row>
    <row r="73" spans="1:36" s="66" customFormat="1" x14ac:dyDescent="0.2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5">
        <v>4176985.91</v>
      </c>
      <c r="T73" s="224" t="s">
        <v>146</v>
      </c>
      <c r="U73" s="94" t="s">
        <v>146</v>
      </c>
      <c r="V73" s="237">
        <f>IF(ISERROR((O73-C73)/C73)=TRUE,0,(O73-C73)/C73)</f>
        <v>-0.18860235587324226</v>
      </c>
      <c r="W73" s="238">
        <f t="shared" ref="W73:AA78" si="47">IF(ISERROR((P73-D73)/D73)=TRUE,0,(P73-D73)/D73)</f>
        <v>-1.1758615375934698E-3</v>
      </c>
      <c r="X73" s="238">
        <f t="shared" si="47"/>
        <v>0.28324479013266268</v>
      </c>
      <c r="Y73" s="238">
        <f t="shared" si="47"/>
        <v>-4.5263668781399646E-2</v>
      </c>
      <c r="Z73" s="238">
        <f t="shared" si="47"/>
        <v>6.6090936653862592E-2</v>
      </c>
      <c r="AA73" s="238">
        <f t="shared" si="47"/>
        <v>0</v>
      </c>
      <c r="AB73" s="240"/>
      <c r="AC73" s="95">
        <f t="shared" ref="AC73:AH77" si="48">O73-C73</f>
        <v>-5700624.7900000028</v>
      </c>
      <c r="AD73" s="116">
        <f t="shared" si="48"/>
        <v>-23092.60000000149</v>
      </c>
      <c r="AE73" s="116">
        <f t="shared" si="48"/>
        <v>3434861.3899999987</v>
      </c>
      <c r="AF73" s="116">
        <f t="shared" si="48"/>
        <v>-294749.61999999918</v>
      </c>
      <c r="AG73" s="116">
        <f t="shared" si="48"/>
        <v>258946.87000000058</v>
      </c>
      <c r="AH73" s="116" t="e">
        <f t="shared" si="48"/>
        <v>#VALUE!</v>
      </c>
      <c r="AI73" s="96"/>
      <c r="AJ73" s="182" t="s">
        <v>146</v>
      </c>
    </row>
    <row r="74" spans="1:36" s="66" customFormat="1" x14ac:dyDescent="0.2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5">
        <v>427509.81</v>
      </c>
      <c r="T74" s="224" t="s">
        <v>146</v>
      </c>
      <c r="U74" s="94" t="s">
        <v>146</v>
      </c>
      <c r="V74" s="237">
        <f t="shared" ref="V74:V78" si="49">IF(ISERROR((O74-C74)/C74)=TRUE,0,(O74-C74)/C74)</f>
        <v>-0.18640820131461236</v>
      </c>
      <c r="W74" s="238">
        <f t="shared" si="47"/>
        <v>2.1506982500894171E-2</v>
      </c>
      <c r="X74" s="238">
        <f t="shared" si="47"/>
        <v>0.29013481991733447</v>
      </c>
      <c r="Y74" s="238">
        <f t="shared" si="47"/>
        <v>-6.7658870724928585E-2</v>
      </c>
      <c r="Z74" s="238">
        <f t="shared" si="47"/>
        <v>1.9272705173277942E-2</v>
      </c>
      <c r="AA74" s="238">
        <f t="shared" si="47"/>
        <v>0</v>
      </c>
      <c r="AB74" s="240"/>
      <c r="AC74" s="95">
        <f t="shared" si="38"/>
        <v>-515929.56000000006</v>
      </c>
      <c r="AD74" s="116">
        <f t="shared" si="48"/>
        <v>40122.060000000056</v>
      </c>
      <c r="AE74" s="116">
        <f t="shared" si="48"/>
        <v>342036.70999999996</v>
      </c>
      <c r="AF74" s="116">
        <f t="shared" si="48"/>
        <v>-45232.70000000007</v>
      </c>
      <c r="AG74" s="116">
        <f t="shared" si="48"/>
        <v>8083.4799999999814</v>
      </c>
      <c r="AH74" s="116" t="e">
        <f t="shared" si="48"/>
        <v>#VALUE!</v>
      </c>
      <c r="AI74" s="96"/>
      <c r="AJ74" s="182" t="s">
        <v>146</v>
      </c>
    </row>
    <row r="75" spans="1:36" s="66" customFormat="1" x14ac:dyDescent="0.2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5">
        <v>385012.3</v>
      </c>
      <c r="T75" s="224" t="s">
        <v>146</v>
      </c>
      <c r="U75" s="94" t="s">
        <v>146</v>
      </c>
      <c r="V75" s="237">
        <f t="shared" si="49"/>
        <v>-0.2534691870078562</v>
      </c>
      <c r="W75" s="238">
        <f t="shared" si="47"/>
        <v>-6.5180106261518891E-2</v>
      </c>
      <c r="X75" s="238">
        <f t="shared" si="47"/>
        <v>0.16543086043266236</v>
      </c>
      <c r="Y75" s="238">
        <f t="shared" si="47"/>
        <v>-0.13023865743573104</v>
      </c>
      <c r="Z75" s="238">
        <f t="shared" si="47"/>
        <v>-0.11707190586645247</v>
      </c>
      <c r="AA75" s="238">
        <f t="shared" si="47"/>
        <v>0</v>
      </c>
      <c r="AB75" s="240"/>
      <c r="AC75" s="95">
        <f t="shared" ref="AC75:AC84" si="50">O75-C75</f>
        <v>-1107448.8500000006</v>
      </c>
      <c r="AD75" s="116">
        <f t="shared" si="48"/>
        <v>-168759.46999999974</v>
      </c>
      <c r="AE75" s="116">
        <f t="shared" si="48"/>
        <v>240273.57000000007</v>
      </c>
      <c r="AF75" s="116">
        <f t="shared" si="48"/>
        <v>-92837.159999999916</v>
      </c>
      <c r="AG75" s="116">
        <f t="shared" si="48"/>
        <v>-51050.73000000004</v>
      </c>
      <c r="AH75" s="116" t="e">
        <f t="shared" si="48"/>
        <v>#VALUE!</v>
      </c>
      <c r="AI75" s="96"/>
      <c r="AJ75" s="182" t="s">
        <v>146</v>
      </c>
    </row>
    <row r="76" spans="1:36" s="66" customFormat="1" x14ac:dyDescent="0.2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5">
        <v>1495649.7299999997</v>
      </c>
      <c r="T76" s="224" t="s">
        <v>146</v>
      </c>
      <c r="U76" s="94" t="s">
        <v>146</v>
      </c>
      <c r="V76" s="237">
        <f t="shared" si="49"/>
        <v>-0.17719185372728471</v>
      </c>
      <c r="W76" s="238">
        <f t="shared" si="47"/>
        <v>-0.15542363941226658</v>
      </c>
      <c r="X76" s="238">
        <f t="shared" si="47"/>
        <v>-2.1961887972570832E-2</v>
      </c>
      <c r="Y76" s="238">
        <f t="shared" si="47"/>
        <v>-0.21193995740489632</v>
      </c>
      <c r="Z76" s="238">
        <f t="shared" si="47"/>
        <v>-0.10848665778052066</v>
      </c>
      <c r="AA76" s="238">
        <f t="shared" si="47"/>
        <v>0</v>
      </c>
      <c r="AB76" s="240"/>
      <c r="AC76" s="95">
        <f t="shared" si="50"/>
        <v>-1603881.5700000003</v>
      </c>
      <c r="AD76" s="116">
        <f t="shared" si="48"/>
        <v>-1018731.1500000004</v>
      </c>
      <c r="AE76" s="116">
        <f t="shared" si="48"/>
        <v>-95095.83999999892</v>
      </c>
      <c r="AF76" s="116">
        <f t="shared" si="48"/>
        <v>-545033.90999999922</v>
      </c>
      <c r="AG76" s="116">
        <f t="shared" si="48"/>
        <v>-182002.93000000017</v>
      </c>
      <c r="AH76" s="116" t="e">
        <f t="shared" si="48"/>
        <v>#VALUE!</v>
      </c>
      <c r="AI76" s="96"/>
      <c r="AJ76" s="182" t="s">
        <v>146</v>
      </c>
    </row>
    <row r="77" spans="1:36" s="66" customFormat="1" x14ac:dyDescent="0.2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5">
        <v>7276786.21</v>
      </c>
      <c r="T77" s="224" t="s">
        <v>146</v>
      </c>
      <c r="U77" s="94" t="s">
        <v>146</v>
      </c>
      <c r="V77" s="237">
        <f t="shared" si="49"/>
        <v>-9.1133349580420464E-2</v>
      </c>
      <c r="W77" s="238">
        <f t="shared" si="47"/>
        <v>-7.8590712469332816E-2</v>
      </c>
      <c r="X77" s="238">
        <f t="shared" si="47"/>
        <v>1.3688265377286832E-2</v>
      </c>
      <c r="Y77" s="238">
        <f t="shared" si="47"/>
        <v>-7.2183070978385139E-2</v>
      </c>
      <c r="Z77" s="238">
        <f t="shared" si="47"/>
        <v>-3.7697279440427986E-2</v>
      </c>
      <c r="AA77" s="238">
        <f t="shared" si="47"/>
        <v>0</v>
      </c>
      <c r="AB77" s="240"/>
      <c r="AC77" s="95">
        <f t="shared" si="50"/>
        <v>-1393582.3799999878</v>
      </c>
      <c r="AD77" s="116">
        <f t="shared" si="48"/>
        <v>-1070939.4900000002</v>
      </c>
      <c r="AE77" s="116">
        <f t="shared" si="48"/>
        <v>148673.12000000291</v>
      </c>
      <c r="AF77" s="116">
        <f t="shared" si="48"/>
        <v>-637320.51999999862</v>
      </c>
      <c r="AG77" s="116">
        <f t="shared" si="48"/>
        <v>-285061.0700000003</v>
      </c>
      <c r="AH77" s="116" t="e">
        <f t="shared" si="48"/>
        <v>#VALUE!</v>
      </c>
      <c r="AI77" s="96"/>
      <c r="AJ77" s="182" t="s">
        <v>146</v>
      </c>
    </row>
    <row r="78" spans="1:36" s="83" customFormat="1" x14ac:dyDescent="0.25">
      <c r="A78" s="173"/>
      <c r="B78" s="67" t="s">
        <v>35</v>
      </c>
      <c r="C78" s="158">
        <f>SUM(C73:C77)</f>
        <v>61705885.489999995</v>
      </c>
      <c r="D78" s="159">
        <f t="shared" ref="D78:S78" si="51">SUM(D73:D77)</f>
        <v>44274877.740000002</v>
      </c>
      <c r="E78" s="159">
        <f t="shared" si="51"/>
        <v>29949524.729999997</v>
      </c>
      <c r="F78" s="159">
        <f t="shared" si="51"/>
        <v>19294067.91</v>
      </c>
      <c r="G78" s="159">
        <f t="shared" si="51"/>
        <v>14013028.34</v>
      </c>
      <c r="H78" s="159">
        <f t="shared" si="51"/>
        <v>14006935.869999999</v>
      </c>
      <c r="I78" s="159">
        <f t="shared" si="51"/>
        <v>14092889.82</v>
      </c>
      <c r="J78" s="159">
        <f t="shared" si="51"/>
        <v>16177325.869999997</v>
      </c>
      <c r="K78" s="159">
        <f t="shared" si="51"/>
        <v>28541983.07</v>
      </c>
      <c r="L78" s="159">
        <f t="shared" si="51"/>
        <v>52018154.140000001</v>
      </c>
      <c r="M78" s="159">
        <f t="shared" si="51"/>
        <v>65125568.800000004</v>
      </c>
      <c r="N78" s="160">
        <f t="shared" si="51"/>
        <v>56406212.75</v>
      </c>
      <c r="O78" s="158">
        <f t="shared" si="51"/>
        <v>51384418.340000011</v>
      </c>
      <c r="P78" s="159">
        <f t="shared" si="51"/>
        <v>42033477.089999996</v>
      </c>
      <c r="Q78" s="159">
        <f t="shared" si="51"/>
        <v>34020273.68</v>
      </c>
      <c r="R78" s="159">
        <f t="shared" si="51"/>
        <v>17678894.000000004</v>
      </c>
      <c r="S78" s="159">
        <f t="shared" si="51"/>
        <v>13761943.959999999</v>
      </c>
      <c r="T78" s="225" t="s">
        <v>146</v>
      </c>
      <c r="U78" s="160" t="s">
        <v>146</v>
      </c>
      <c r="V78" s="241">
        <f t="shared" si="49"/>
        <v>-0.1672687632312265</v>
      </c>
      <c r="W78" s="242">
        <f t="shared" si="47"/>
        <v>-5.0624660403636064E-2</v>
      </c>
      <c r="X78" s="242">
        <f t="shared" si="47"/>
        <v>0.13592031882637504</v>
      </c>
      <c r="Y78" s="242">
        <f t="shared" si="47"/>
        <v>-8.3713497720346544E-2</v>
      </c>
      <c r="Z78" s="242">
        <f t="shared" si="47"/>
        <v>-1.7917924227933219E-2</v>
      </c>
      <c r="AA78" s="242">
        <f t="shared" si="47"/>
        <v>0</v>
      </c>
      <c r="AB78" s="244"/>
      <c r="AC78" s="97">
        <f t="shared" ref="AC78:AF85" si="52">SUM(AC73:AC77)</f>
        <v>-10321467.149999991</v>
      </c>
      <c r="AD78" s="155">
        <f t="shared" ref="AD78:AE78" si="53">SUM(AD73:AD77)</f>
        <v>-2241400.6500000018</v>
      </c>
      <c r="AE78" s="155">
        <f t="shared" si="53"/>
        <v>4070748.950000003</v>
      </c>
      <c r="AF78" s="155">
        <f t="shared" ref="AF78:AG78" si="54">SUM(AF73:AF77)</f>
        <v>-1615173.9099999969</v>
      </c>
      <c r="AG78" s="155">
        <f t="shared" si="54"/>
        <v>-251084.37999999995</v>
      </c>
      <c r="AH78" s="155" t="e">
        <f t="shared" ref="AH78" si="55">SUM(AH73:AH77)</f>
        <v>#VALUE!</v>
      </c>
      <c r="AI78" s="163"/>
      <c r="AJ78" s="199" t="s">
        <v>146</v>
      </c>
    </row>
    <row r="79" spans="1:36" s="41" customFormat="1" x14ac:dyDescent="0.2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2"/>
      <c r="V79" s="245"/>
      <c r="W79" s="246"/>
      <c r="X79" s="247"/>
      <c r="Y79" s="247"/>
      <c r="Z79" s="247"/>
      <c r="AA79" s="247"/>
      <c r="AB79" s="248"/>
      <c r="AC79" s="53"/>
      <c r="AD79" s="54"/>
      <c r="AE79" s="55"/>
      <c r="AF79" s="55"/>
      <c r="AG79" s="55"/>
      <c r="AH79" s="55"/>
      <c r="AI79" s="56"/>
      <c r="AJ79" s="53"/>
    </row>
    <row r="80" spans="1:36" s="41" customFormat="1" x14ac:dyDescent="0.25">
      <c r="A80" s="172"/>
      <c r="B80" s="42" t="s">
        <v>30</v>
      </c>
      <c r="C80" s="113">
        <f>C94-C87</f>
        <v>35010854.549999997</v>
      </c>
      <c r="D80" s="114">
        <f t="shared" ref="D80:O80" si="56">D94-D87</f>
        <v>25373381.18</v>
      </c>
      <c r="E80" s="114">
        <f t="shared" si="56"/>
        <v>18235807.030000001</v>
      </c>
      <c r="F80" s="114">
        <f t="shared" si="56"/>
        <v>11664183.460000001</v>
      </c>
      <c r="G80" s="114">
        <f t="shared" si="56"/>
        <v>10271171.23</v>
      </c>
      <c r="H80" s="114">
        <f t="shared" si="56"/>
        <v>9375011.1699999999</v>
      </c>
      <c r="I80" s="114">
        <f t="shared" si="56"/>
        <v>9776353.0199999996</v>
      </c>
      <c r="J80" s="114">
        <f t="shared" si="56"/>
        <v>13100990.1</v>
      </c>
      <c r="K80" s="114">
        <f t="shared" si="56"/>
        <v>17644830.98</v>
      </c>
      <c r="L80" s="114">
        <f t="shared" si="56"/>
        <v>31544476.550000001</v>
      </c>
      <c r="M80" s="114">
        <f t="shared" si="56"/>
        <v>41236779.899999999</v>
      </c>
      <c r="N80" s="115">
        <f t="shared" si="56"/>
        <v>32296773.079999998</v>
      </c>
      <c r="O80" s="113">
        <f t="shared" si="56"/>
        <v>31973555.09</v>
      </c>
      <c r="P80" s="182">
        <f t="shared" ref="P80:S80" si="57">P94-P87</f>
        <v>26914356.510000002</v>
      </c>
      <c r="Q80" s="114">
        <f t="shared" si="57"/>
        <v>23384632.41</v>
      </c>
      <c r="R80" s="182">
        <f t="shared" si="57"/>
        <v>11644057.08</v>
      </c>
      <c r="S80" s="114">
        <f t="shared" si="57"/>
        <v>11039342.789999999</v>
      </c>
      <c r="T80" s="114">
        <v>9026756</v>
      </c>
      <c r="U80" s="115">
        <v>2044513</v>
      </c>
      <c r="V80" s="237">
        <f>IF(ISERROR((O80-C80)/C80)=TRUE,0,(O80-C80)/C80)</f>
        <v>-8.6753079838778099E-2</v>
      </c>
      <c r="W80" s="238">
        <f t="shared" ref="W80:AA85" si="58">IF(ISERROR((P80-D80)/D80)=TRUE,0,(P80-D80)/D80)</f>
        <v>6.0731966270803565E-2</v>
      </c>
      <c r="X80" s="239">
        <f t="shared" si="58"/>
        <v>0.28234699849201017</v>
      </c>
      <c r="Y80" s="239">
        <f t="shared" si="58"/>
        <v>-1.7254855489044938E-3</v>
      </c>
      <c r="Z80" s="239">
        <f t="shared" si="58"/>
        <v>7.4789091019758863E-2</v>
      </c>
      <c r="AA80" s="239">
        <f t="shared" si="58"/>
        <v>-3.7147173873713892E-2</v>
      </c>
      <c r="AB80" s="206"/>
      <c r="AC80" s="38">
        <f t="shared" ref="AC80:AH84" si="59">O80-C80</f>
        <v>-3037299.4599999972</v>
      </c>
      <c r="AD80" s="116">
        <f t="shared" si="59"/>
        <v>1540975.3300000019</v>
      </c>
      <c r="AE80" s="117">
        <f t="shared" si="59"/>
        <v>5148825.379999999</v>
      </c>
      <c r="AF80" s="117">
        <f t="shared" si="59"/>
        <v>-20126.38000000082</v>
      </c>
      <c r="AG80" s="117">
        <f t="shared" si="59"/>
        <v>768171.55999999866</v>
      </c>
      <c r="AH80" s="117">
        <f t="shared" si="59"/>
        <v>-348255.16999999993</v>
      </c>
      <c r="AI80" s="118"/>
      <c r="AJ80" s="182">
        <f t="shared" ref="AJ80:AJ85" si="60">AJ94</f>
        <v>2044513</v>
      </c>
    </row>
    <row r="81" spans="1:36" s="41" customFormat="1" x14ac:dyDescent="0.25">
      <c r="A81" s="172"/>
      <c r="B81" s="42" t="s">
        <v>31</v>
      </c>
      <c r="C81" s="113">
        <f t="shared" ref="C81:R84" si="61">C95-C88</f>
        <v>3815460.1</v>
      </c>
      <c r="D81" s="114">
        <f t="shared" si="61"/>
        <v>1981289.28</v>
      </c>
      <c r="E81" s="114">
        <f t="shared" si="61"/>
        <v>1259002.44</v>
      </c>
      <c r="F81" s="114">
        <f t="shared" si="61"/>
        <v>823287</v>
      </c>
      <c r="G81" s="114">
        <f t="shared" si="61"/>
        <v>586925.21</v>
      </c>
      <c r="H81" s="114">
        <f t="shared" si="61"/>
        <v>503590.98</v>
      </c>
      <c r="I81" s="114">
        <f t="shared" si="61"/>
        <v>540984.42000000004</v>
      </c>
      <c r="J81" s="114">
        <f t="shared" si="61"/>
        <v>767284.11</v>
      </c>
      <c r="K81" s="114">
        <f t="shared" si="61"/>
        <v>1169352.3</v>
      </c>
      <c r="L81" s="114">
        <f t="shared" si="61"/>
        <v>1991161.17</v>
      </c>
      <c r="M81" s="114">
        <f t="shared" si="61"/>
        <v>2386866.59</v>
      </c>
      <c r="N81" s="115">
        <f t="shared" si="61"/>
        <v>1917841.73</v>
      </c>
      <c r="O81" s="113">
        <f t="shared" si="61"/>
        <v>1358879.61</v>
      </c>
      <c r="P81" s="182">
        <f t="shared" si="61"/>
        <v>1297533.43</v>
      </c>
      <c r="Q81" s="114">
        <f t="shared" si="61"/>
        <v>979342.28</v>
      </c>
      <c r="R81" s="182">
        <f t="shared" si="61"/>
        <v>553840.9</v>
      </c>
      <c r="S81" s="114">
        <f t="shared" ref="S81" si="62">S95-S88</f>
        <v>498709.01</v>
      </c>
      <c r="T81" s="114">
        <v>397989</v>
      </c>
      <c r="U81" s="115">
        <v>106834</v>
      </c>
      <c r="V81" s="237">
        <f t="shared" ref="V81:V85" si="63">IF(ISERROR((O81-C81)/C81)=TRUE,0,(O81-C81)/C81)</f>
        <v>-0.64384908388899154</v>
      </c>
      <c r="W81" s="238">
        <f t="shared" si="58"/>
        <v>-0.34510652073986897</v>
      </c>
      <c r="X81" s="239">
        <f t="shared" si="58"/>
        <v>-0.22212837014041048</v>
      </c>
      <c r="Y81" s="239">
        <f t="shared" si="58"/>
        <v>-0.3272808874669465</v>
      </c>
      <c r="Z81" s="239">
        <f t="shared" si="58"/>
        <v>-0.15030228468121171</v>
      </c>
      <c r="AA81" s="239">
        <f t="shared" si="58"/>
        <v>-0.20969791794126255</v>
      </c>
      <c r="AB81" s="206"/>
      <c r="AC81" s="38">
        <f t="shared" si="50"/>
        <v>-2456580.4900000002</v>
      </c>
      <c r="AD81" s="116">
        <f t="shared" si="59"/>
        <v>-683755.85000000009</v>
      </c>
      <c r="AE81" s="117">
        <f t="shared" si="59"/>
        <v>-279660.15999999992</v>
      </c>
      <c r="AF81" s="117">
        <f t="shared" si="59"/>
        <v>-269446.09999999998</v>
      </c>
      <c r="AG81" s="117">
        <f t="shared" si="59"/>
        <v>-88216.199999999953</v>
      </c>
      <c r="AH81" s="117">
        <f t="shared" si="59"/>
        <v>-105601.97999999998</v>
      </c>
      <c r="AI81" s="118"/>
      <c r="AJ81" s="182">
        <f t="shared" si="60"/>
        <v>106834</v>
      </c>
    </row>
    <row r="82" spans="1:36" s="41" customFormat="1" x14ac:dyDescent="0.25">
      <c r="A82" s="172"/>
      <c r="B82" s="42" t="s">
        <v>32</v>
      </c>
      <c r="C82" s="113">
        <f t="shared" si="61"/>
        <v>5139355.42</v>
      </c>
      <c r="D82" s="114">
        <f t="shared" si="61"/>
        <v>3392083.57</v>
      </c>
      <c r="E82" s="114">
        <f t="shared" si="61"/>
        <v>2062323.67</v>
      </c>
      <c r="F82" s="114">
        <f t="shared" si="61"/>
        <v>1218502.22</v>
      </c>
      <c r="G82" s="114">
        <f t="shared" si="61"/>
        <v>1166155.3400000001</v>
      </c>
      <c r="H82" s="114">
        <f t="shared" si="61"/>
        <v>1025342.24</v>
      </c>
      <c r="I82" s="114">
        <f t="shared" si="61"/>
        <v>1081396.98</v>
      </c>
      <c r="J82" s="114">
        <f t="shared" si="61"/>
        <v>1428173.94</v>
      </c>
      <c r="K82" s="114">
        <f t="shared" si="61"/>
        <v>2957440.95</v>
      </c>
      <c r="L82" s="114">
        <f t="shared" si="61"/>
        <v>4560232.72</v>
      </c>
      <c r="M82" s="114">
        <f t="shared" si="61"/>
        <v>5497423.21</v>
      </c>
      <c r="N82" s="115">
        <f t="shared" si="61"/>
        <v>5069783.54</v>
      </c>
      <c r="O82" s="113">
        <f t="shared" si="61"/>
        <v>4245889.05</v>
      </c>
      <c r="P82" s="182">
        <f t="shared" si="61"/>
        <v>3223618.3</v>
      </c>
      <c r="Q82" s="114">
        <f t="shared" si="61"/>
        <v>2523686.5</v>
      </c>
      <c r="R82" s="182">
        <f t="shared" si="61"/>
        <v>1194096.1399999999</v>
      </c>
      <c r="S82" s="114">
        <f t="shared" ref="S82" si="64">S96-S89</f>
        <v>1165446.1000000001</v>
      </c>
      <c r="T82" s="114">
        <v>1067081</v>
      </c>
      <c r="U82" s="115">
        <v>218834</v>
      </c>
      <c r="V82" s="237">
        <f t="shared" si="63"/>
        <v>-0.17384794336718595</v>
      </c>
      <c r="W82" s="238">
        <f t="shared" si="58"/>
        <v>-4.9664245153016685E-2</v>
      </c>
      <c r="X82" s="239">
        <f t="shared" si="58"/>
        <v>0.22371019482116505</v>
      </c>
      <c r="Y82" s="239">
        <f t="shared" si="58"/>
        <v>-2.0029573684322115E-2</v>
      </c>
      <c r="Z82" s="239">
        <f t="shared" si="58"/>
        <v>-6.0818655600375728E-4</v>
      </c>
      <c r="AA82" s="239">
        <f t="shared" si="58"/>
        <v>4.0707149644005701E-2</v>
      </c>
      <c r="AB82" s="206"/>
      <c r="AC82" s="38">
        <f t="shared" si="50"/>
        <v>-893466.37000000011</v>
      </c>
      <c r="AD82" s="116">
        <f t="shared" si="59"/>
        <v>-168465.27000000002</v>
      </c>
      <c r="AE82" s="117">
        <f t="shared" si="59"/>
        <v>461362.83000000007</v>
      </c>
      <c r="AF82" s="117">
        <f t="shared" si="59"/>
        <v>-24406.080000000075</v>
      </c>
      <c r="AG82" s="117">
        <f t="shared" si="59"/>
        <v>-709.23999999999069</v>
      </c>
      <c r="AH82" s="117">
        <f t="shared" si="59"/>
        <v>41738.760000000009</v>
      </c>
      <c r="AI82" s="118"/>
      <c r="AJ82" s="182">
        <f t="shared" si="60"/>
        <v>218834</v>
      </c>
    </row>
    <row r="83" spans="1:36" s="41" customFormat="1" x14ac:dyDescent="0.25">
      <c r="A83" s="172"/>
      <c r="B83" s="42" t="s">
        <v>33</v>
      </c>
      <c r="C83" s="113">
        <f t="shared" si="61"/>
        <v>7151330.8499999996</v>
      </c>
      <c r="D83" s="114">
        <f t="shared" si="61"/>
        <v>5645637.5800000001</v>
      </c>
      <c r="E83" s="114">
        <f t="shared" si="61"/>
        <v>3898857.65</v>
      </c>
      <c r="F83" s="114">
        <f t="shared" si="61"/>
        <v>2737896.27</v>
      </c>
      <c r="G83" s="114">
        <f t="shared" si="61"/>
        <v>2328065.31</v>
      </c>
      <c r="H83" s="114">
        <f t="shared" si="61"/>
        <v>2110454.15</v>
      </c>
      <c r="I83" s="114">
        <f t="shared" si="61"/>
        <v>2212347.54</v>
      </c>
      <c r="J83" s="114">
        <f t="shared" si="61"/>
        <v>2787688.32</v>
      </c>
      <c r="K83" s="114">
        <f t="shared" si="61"/>
        <v>3444815.29</v>
      </c>
      <c r="L83" s="114">
        <f t="shared" si="61"/>
        <v>5749623.5899999999</v>
      </c>
      <c r="M83" s="114">
        <f t="shared" si="61"/>
        <v>7209833.8499999996</v>
      </c>
      <c r="N83" s="115">
        <f t="shared" si="61"/>
        <v>5935939.5199999996</v>
      </c>
      <c r="O83" s="113">
        <f t="shared" si="61"/>
        <v>5711672.3899999997</v>
      </c>
      <c r="P83" s="182">
        <f t="shared" si="61"/>
        <v>4662597.63</v>
      </c>
      <c r="Q83" s="114">
        <f t="shared" si="61"/>
        <v>3869396.89</v>
      </c>
      <c r="R83" s="182">
        <f t="shared" si="61"/>
        <v>2694414.26</v>
      </c>
      <c r="S83" s="114">
        <f t="shared" ref="S83" si="65">S97-S90</f>
        <v>3205047.91</v>
      </c>
      <c r="T83" s="114">
        <v>1970500</v>
      </c>
      <c r="U83" s="115">
        <v>660561</v>
      </c>
      <c r="V83" s="237">
        <f t="shared" si="63"/>
        <v>-0.20131336253307314</v>
      </c>
      <c r="W83" s="238">
        <f t="shared" si="58"/>
        <v>-0.17412381437350433</v>
      </c>
      <c r="X83" s="239">
        <f t="shared" si="58"/>
        <v>-7.5562543300342804E-3</v>
      </c>
      <c r="Y83" s="239">
        <f t="shared" si="58"/>
        <v>-1.5881540318545464E-2</v>
      </c>
      <c r="Z83" s="239">
        <f t="shared" si="58"/>
        <v>0.37670017083842039</v>
      </c>
      <c r="AA83" s="239">
        <f t="shared" si="58"/>
        <v>-6.6314707666120062E-2</v>
      </c>
      <c r="AB83" s="206"/>
      <c r="AC83" s="38">
        <f t="shared" si="50"/>
        <v>-1439658.46</v>
      </c>
      <c r="AD83" s="116">
        <f t="shared" si="59"/>
        <v>-983039.95000000019</v>
      </c>
      <c r="AE83" s="117">
        <f t="shared" si="59"/>
        <v>-29460.759999999776</v>
      </c>
      <c r="AF83" s="117">
        <f t="shared" si="59"/>
        <v>-43482.010000000242</v>
      </c>
      <c r="AG83" s="117">
        <f t="shared" si="59"/>
        <v>876982.60000000009</v>
      </c>
      <c r="AH83" s="117">
        <f t="shared" si="59"/>
        <v>-139954.14999999991</v>
      </c>
      <c r="AI83" s="118"/>
      <c r="AJ83" s="182">
        <f t="shared" si="60"/>
        <v>660561</v>
      </c>
    </row>
    <row r="84" spans="1:36" s="41" customFormat="1" x14ac:dyDescent="0.25">
      <c r="A84" s="172"/>
      <c r="B84" s="42" t="s">
        <v>34</v>
      </c>
      <c r="C84" s="113">
        <f t="shared" si="61"/>
        <v>5096794.8499999996</v>
      </c>
      <c r="D84" s="114">
        <f t="shared" si="61"/>
        <v>4395181.9000000004</v>
      </c>
      <c r="E84" s="114">
        <f t="shared" si="61"/>
        <v>4214261.4800000004</v>
      </c>
      <c r="F84" s="114">
        <f t="shared" si="61"/>
        <v>2641807.2200000002</v>
      </c>
      <c r="G84" s="114">
        <f t="shared" si="61"/>
        <v>2584602.34</v>
      </c>
      <c r="H84" s="114">
        <f t="shared" si="61"/>
        <v>2254854.6800000002</v>
      </c>
      <c r="I84" s="114">
        <f t="shared" si="61"/>
        <v>2317623.4500000002</v>
      </c>
      <c r="J84" s="114">
        <f t="shared" si="61"/>
        <v>2623803.62</v>
      </c>
      <c r="K84" s="114">
        <f t="shared" si="61"/>
        <v>3186487.91</v>
      </c>
      <c r="L84" s="114">
        <f t="shared" si="61"/>
        <v>5033011.22</v>
      </c>
      <c r="M84" s="114">
        <f t="shared" si="61"/>
        <v>5831380.7300000004</v>
      </c>
      <c r="N84" s="115">
        <f t="shared" si="61"/>
        <v>5110497.51</v>
      </c>
      <c r="O84" s="113">
        <f t="shared" si="61"/>
        <v>5032683.05</v>
      </c>
      <c r="P84" s="182">
        <f t="shared" si="61"/>
        <v>4125935.65</v>
      </c>
      <c r="Q84" s="114">
        <f t="shared" si="61"/>
        <v>3845959.44</v>
      </c>
      <c r="R84" s="182">
        <f t="shared" si="61"/>
        <v>3359671.59</v>
      </c>
      <c r="S84" s="114">
        <f t="shared" ref="S84" si="66">S98-S91</f>
        <v>2666135.7999999998</v>
      </c>
      <c r="T84" s="114">
        <v>2560864</v>
      </c>
      <c r="U84" s="115">
        <v>1886877</v>
      </c>
      <c r="V84" s="237">
        <f t="shared" si="63"/>
        <v>-1.2578846488200289E-2</v>
      </c>
      <c r="W84" s="238">
        <f t="shared" si="58"/>
        <v>-6.1259409991654828E-2</v>
      </c>
      <c r="X84" s="239">
        <f t="shared" si="58"/>
        <v>-8.7394206967907576E-2</v>
      </c>
      <c r="Y84" s="239">
        <f t="shared" si="58"/>
        <v>0.27173230679564864</v>
      </c>
      <c r="Z84" s="239">
        <f t="shared" si="58"/>
        <v>3.1545843141192839E-2</v>
      </c>
      <c r="AA84" s="239">
        <f t="shared" si="58"/>
        <v>0.13571132663857513</v>
      </c>
      <c r="AB84" s="206"/>
      <c r="AC84" s="38">
        <f t="shared" si="50"/>
        <v>-64111.799999999814</v>
      </c>
      <c r="AD84" s="116">
        <f t="shared" si="59"/>
        <v>-269246.25000000047</v>
      </c>
      <c r="AE84" s="117">
        <f t="shared" si="59"/>
        <v>-368302.0400000005</v>
      </c>
      <c r="AF84" s="117">
        <f t="shared" si="59"/>
        <v>717864.36999999965</v>
      </c>
      <c r="AG84" s="117">
        <f t="shared" si="59"/>
        <v>81533.459999999963</v>
      </c>
      <c r="AH84" s="117">
        <f t="shared" si="59"/>
        <v>306009.31999999983</v>
      </c>
      <c r="AI84" s="118"/>
      <c r="AJ84" s="182">
        <f t="shared" si="60"/>
        <v>1886877</v>
      </c>
    </row>
    <row r="85" spans="1:36" s="150" customFormat="1" x14ac:dyDescent="0.25">
      <c r="A85" s="173"/>
      <c r="B85" s="42" t="s">
        <v>35</v>
      </c>
      <c r="C85" s="151">
        <f>SUM(C80:C84)</f>
        <v>56213795.770000003</v>
      </c>
      <c r="D85" s="152">
        <f t="shared" ref="D85:S85" si="67">SUM(D80:D84)</f>
        <v>40787573.509999998</v>
      </c>
      <c r="E85" s="152">
        <f t="shared" si="67"/>
        <v>29670252.27</v>
      </c>
      <c r="F85" s="152">
        <f t="shared" si="67"/>
        <v>19085676.170000002</v>
      </c>
      <c r="G85" s="152">
        <f t="shared" si="67"/>
        <v>16936919.43</v>
      </c>
      <c r="H85" s="152">
        <f t="shared" si="67"/>
        <v>15269253.220000001</v>
      </c>
      <c r="I85" s="152">
        <f t="shared" si="67"/>
        <v>15928705.41</v>
      </c>
      <c r="J85" s="152">
        <f t="shared" si="67"/>
        <v>20707940.09</v>
      </c>
      <c r="K85" s="152">
        <f t="shared" si="67"/>
        <v>28402927.43</v>
      </c>
      <c r="L85" s="152">
        <f t="shared" si="67"/>
        <v>48878505.25</v>
      </c>
      <c r="M85" s="152">
        <f t="shared" si="67"/>
        <v>62162284.280000001</v>
      </c>
      <c r="N85" s="154">
        <f t="shared" si="67"/>
        <v>50330835.379999988</v>
      </c>
      <c r="O85" s="151">
        <f t="shared" si="67"/>
        <v>48322679.189999998</v>
      </c>
      <c r="P85" s="152">
        <f t="shared" si="67"/>
        <v>40224041.520000003</v>
      </c>
      <c r="Q85" s="152">
        <f t="shared" si="67"/>
        <v>34603017.520000003</v>
      </c>
      <c r="R85" s="199">
        <f t="shared" si="67"/>
        <v>19446079.969999999</v>
      </c>
      <c r="S85" s="152">
        <f t="shared" si="67"/>
        <v>18574681.609999999</v>
      </c>
      <c r="T85" s="152">
        <v>15023190</v>
      </c>
      <c r="U85" s="154">
        <v>4917619</v>
      </c>
      <c r="V85" s="241">
        <f t="shared" si="63"/>
        <v>-0.14037686784729295</v>
      </c>
      <c r="W85" s="242">
        <f t="shared" si="58"/>
        <v>-1.3816266610266286E-2</v>
      </c>
      <c r="X85" s="243">
        <f t="shared" si="58"/>
        <v>0.16625289212615124</v>
      </c>
      <c r="Y85" s="243">
        <f t="shared" si="58"/>
        <v>1.8883470346547172E-2</v>
      </c>
      <c r="Z85" s="243">
        <f t="shared" si="58"/>
        <v>9.6697760579711259E-2</v>
      </c>
      <c r="AA85" s="243">
        <f t="shared" si="58"/>
        <v>-1.6114947892651468E-2</v>
      </c>
      <c r="AB85" s="252"/>
      <c r="AC85" s="153">
        <f t="shared" si="52"/>
        <v>-7891116.5799999973</v>
      </c>
      <c r="AD85" s="155">
        <f t="shared" si="52"/>
        <v>-563531.98999999883</v>
      </c>
      <c r="AE85" s="156">
        <f t="shared" si="52"/>
        <v>4932765.2499999981</v>
      </c>
      <c r="AF85" s="156">
        <f t="shared" si="52"/>
        <v>360403.79999999853</v>
      </c>
      <c r="AG85" s="156">
        <f t="shared" ref="AG85:AH85" si="68">SUM(AG80:AG84)</f>
        <v>1637762.1799999988</v>
      </c>
      <c r="AH85" s="156">
        <f t="shared" si="68"/>
        <v>-246063.21999999997</v>
      </c>
      <c r="AI85" s="157"/>
      <c r="AJ85" s="262">
        <f t="shared" si="60"/>
        <v>4917619</v>
      </c>
    </row>
    <row r="86" spans="1:36" s="41" customFormat="1" x14ac:dyDescent="0.2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2"/>
      <c r="V86" s="245"/>
      <c r="W86" s="246"/>
      <c r="X86" s="247"/>
      <c r="Y86" s="247"/>
      <c r="Z86" s="247"/>
      <c r="AA86" s="247"/>
      <c r="AB86" s="248"/>
      <c r="AC86" s="53"/>
      <c r="AD86" s="54"/>
      <c r="AE86" s="55"/>
      <c r="AF86" s="55"/>
      <c r="AG86" s="55"/>
      <c r="AH86" s="55"/>
      <c r="AI86" s="56"/>
      <c r="AJ86" s="53"/>
    </row>
    <row r="87" spans="1:36" s="41" customFormat="1" x14ac:dyDescent="0.2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115"/>
      <c r="V87" s="202"/>
      <c r="W87" s="204"/>
      <c r="X87" s="205"/>
      <c r="Y87" s="205"/>
      <c r="Z87" s="205"/>
      <c r="AA87" s="205"/>
      <c r="AB87" s="206"/>
      <c r="AC87" s="38"/>
      <c r="AD87" s="116"/>
      <c r="AE87" s="117"/>
      <c r="AF87" s="117"/>
      <c r="AG87" s="117"/>
      <c r="AH87" s="117"/>
      <c r="AI87" s="118"/>
      <c r="AJ87" s="182"/>
    </row>
    <row r="88" spans="1:36" s="41" customFormat="1" x14ac:dyDescent="0.2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115"/>
      <c r="V88" s="202"/>
      <c r="W88" s="204"/>
      <c r="X88" s="205"/>
      <c r="Y88" s="205"/>
      <c r="Z88" s="205"/>
      <c r="AA88" s="205"/>
      <c r="AB88" s="206"/>
      <c r="AC88" s="38"/>
      <c r="AD88" s="116"/>
      <c r="AE88" s="117"/>
      <c r="AF88" s="117"/>
      <c r="AG88" s="117"/>
      <c r="AH88" s="117"/>
      <c r="AI88" s="118"/>
      <c r="AJ88" s="182"/>
    </row>
    <row r="89" spans="1:36" s="41" customFormat="1" x14ac:dyDescent="0.2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115"/>
      <c r="V89" s="202"/>
      <c r="W89" s="204"/>
      <c r="X89" s="205"/>
      <c r="Y89" s="205"/>
      <c r="Z89" s="205"/>
      <c r="AA89" s="205"/>
      <c r="AB89" s="206"/>
      <c r="AC89" s="38"/>
      <c r="AD89" s="116"/>
      <c r="AE89" s="117"/>
      <c r="AF89" s="117"/>
      <c r="AG89" s="117"/>
      <c r="AH89" s="117"/>
      <c r="AI89" s="118"/>
      <c r="AJ89" s="182"/>
    </row>
    <row r="90" spans="1:36" s="41" customFormat="1" x14ac:dyDescent="0.2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115"/>
      <c r="V90" s="202"/>
      <c r="W90" s="204"/>
      <c r="X90" s="205"/>
      <c r="Y90" s="205"/>
      <c r="Z90" s="205"/>
      <c r="AA90" s="205"/>
      <c r="AB90" s="206"/>
      <c r="AC90" s="38"/>
      <c r="AD90" s="116"/>
      <c r="AE90" s="117"/>
      <c r="AF90" s="117"/>
      <c r="AG90" s="117"/>
      <c r="AH90" s="117"/>
      <c r="AI90" s="118"/>
      <c r="AJ90" s="182"/>
    </row>
    <row r="91" spans="1:36" s="41" customFormat="1" x14ac:dyDescent="0.2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115"/>
      <c r="V91" s="202"/>
      <c r="W91" s="204"/>
      <c r="X91" s="205"/>
      <c r="Y91" s="205"/>
      <c r="Z91" s="205"/>
      <c r="AA91" s="205"/>
      <c r="AB91" s="206"/>
      <c r="AC91" s="38"/>
      <c r="AD91" s="116"/>
      <c r="AE91" s="117"/>
      <c r="AF91" s="117"/>
      <c r="AG91" s="117"/>
      <c r="AH91" s="117"/>
      <c r="AI91" s="118"/>
      <c r="AJ91" s="182"/>
    </row>
    <row r="92" spans="1:36" s="150" customFormat="1" x14ac:dyDescent="0.2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154"/>
      <c r="V92" s="249"/>
      <c r="W92" s="250"/>
      <c r="X92" s="251"/>
      <c r="Y92" s="251"/>
      <c r="Z92" s="251"/>
      <c r="AA92" s="251"/>
      <c r="AB92" s="252"/>
      <c r="AC92" s="153"/>
      <c r="AD92" s="155"/>
      <c r="AE92" s="156"/>
      <c r="AF92" s="156"/>
      <c r="AG92" s="156"/>
      <c r="AH92" s="156"/>
      <c r="AI92" s="157"/>
      <c r="AJ92" s="199"/>
    </row>
    <row r="93" spans="1:36" s="41" customFormat="1" x14ac:dyDescent="0.2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2"/>
      <c r="V93" s="245"/>
      <c r="W93" s="246"/>
      <c r="X93" s="247"/>
      <c r="Y93" s="247"/>
      <c r="Z93" s="247"/>
      <c r="AA93" s="247"/>
      <c r="AB93" s="248"/>
      <c r="AC93" s="53"/>
      <c r="AD93" s="54"/>
      <c r="AE93" s="55"/>
      <c r="AF93" s="55"/>
      <c r="AG93" s="55"/>
      <c r="AH93" s="55"/>
      <c r="AI93" s="56"/>
      <c r="AJ93" s="53"/>
    </row>
    <row r="94" spans="1:36" s="41" customFormat="1" x14ac:dyDescent="0.2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115">
        <v>2044513</v>
      </c>
      <c r="V94" s="237">
        <f>IF(ISERROR((O94-C94)/C94)=TRUE,0,(O94-C94)/C94)</f>
        <v>-8.6753079838778099E-2</v>
      </c>
      <c r="W94" s="238">
        <f t="shared" ref="W94:AA99" si="69">IF(ISERROR((P94-D94)/D94)=TRUE,0,(P94-D94)/D94)</f>
        <v>6.0731966270803565E-2</v>
      </c>
      <c r="X94" s="239">
        <f t="shared" si="69"/>
        <v>0.28234699849201017</v>
      </c>
      <c r="Y94" s="239">
        <f t="shared" si="69"/>
        <v>-1.7254855489044938E-3</v>
      </c>
      <c r="Z94" s="239">
        <f t="shared" si="69"/>
        <v>7.4789091019758863E-2</v>
      </c>
      <c r="AA94" s="239">
        <f t="shared" si="69"/>
        <v>-1.4238692368406039E-2</v>
      </c>
      <c r="AB94" s="206"/>
      <c r="AC94" s="38">
        <f t="shared" ref="AC94:AH109" si="70">O94-C94</f>
        <v>-3037299.4599999972</v>
      </c>
      <c r="AD94" s="72">
        <f t="shared" si="70"/>
        <v>1540975.3300000019</v>
      </c>
      <c r="AE94" s="73">
        <f t="shared" si="70"/>
        <v>5148825.379999999</v>
      </c>
      <c r="AF94" s="73">
        <f t="shared" si="70"/>
        <v>-20126.38000000082</v>
      </c>
      <c r="AG94" s="73">
        <f t="shared" si="70"/>
        <v>768171.55999999866</v>
      </c>
      <c r="AH94" s="73">
        <f t="shared" si="70"/>
        <v>-133487.90000000037</v>
      </c>
      <c r="AI94" s="118"/>
      <c r="AJ94" s="71">
        <f>IF(ISERROR(GETPIVOTDATA("VALUE",'CSS WK pvt'!$J$2,"DT_FILE",AJ$8,"COMMODITY",AJ$6,"TRIM_CAT",TRIM(B94),"TRIM_LINE",A93))=TRUE,0,GETPIVOTDATA("VALUE",'CSS WK pvt'!$J$2,"DT_FILE",AJ$8,"COMMODITY",AJ$6,"TRIM_CAT",TRIM(B94),"TRIM_LINE",A93))</f>
        <v>2044513</v>
      </c>
    </row>
    <row r="95" spans="1:36" s="41" customFormat="1" x14ac:dyDescent="0.2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115">
        <v>106834</v>
      </c>
      <c r="V95" s="237">
        <f t="shared" ref="V95:V99" si="71">IF(ISERROR((O95-C95)/C95)=TRUE,0,(O95-C95)/C95)</f>
        <v>-0.64384908388899154</v>
      </c>
      <c r="W95" s="238">
        <f t="shared" si="69"/>
        <v>-0.34510652073986897</v>
      </c>
      <c r="X95" s="239">
        <f t="shared" si="69"/>
        <v>-0.22212837014041048</v>
      </c>
      <c r="Y95" s="239">
        <f t="shared" si="69"/>
        <v>-0.3272808874669465</v>
      </c>
      <c r="Z95" s="239">
        <f t="shared" si="69"/>
        <v>-0.15030228468121171</v>
      </c>
      <c r="AA95" s="239">
        <f t="shared" si="69"/>
        <v>-0.19919111736274542</v>
      </c>
      <c r="AB95" s="206"/>
      <c r="AC95" s="38">
        <f t="shared" si="70"/>
        <v>-2456580.4900000002</v>
      </c>
      <c r="AD95" s="72">
        <f t="shared" si="70"/>
        <v>-683755.85000000009</v>
      </c>
      <c r="AE95" s="73">
        <f t="shared" si="70"/>
        <v>-279660.15999999992</v>
      </c>
      <c r="AF95" s="73">
        <f t="shared" si="70"/>
        <v>-269446.09999999998</v>
      </c>
      <c r="AG95" s="73">
        <f t="shared" si="70"/>
        <v>-88216.199999999953</v>
      </c>
      <c r="AH95" s="73">
        <f t="shared" si="70"/>
        <v>-100310.84999999998</v>
      </c>
      <c r="AI95" s="118"/>
      <c r="AJ95" s="71">
        <f>IF(ISERROR(GETPIVOTDATA("VALUE",'CSS WK pvt'!$J$2,"DT_FILE",AJ$8,"COMMODITY",AJ$6,"TRIM_CAT",TRIM(B95),"TRIM_LINE",A93))=TRUE,0,GETPIVOTDATA("VALUE",'CSS WK pvt'!$J$2,"DT_FILE",AJ$8,"COMMODITY",AJ$6,"TRIM_CAT",TRIM(B95),"TRIM_LINE",A93))</f>
        <v>106834</v>
      </c>
    </row>
    <row r="96" spans="1:36" s="41" customFormat="1" x14ac:dyDescent="0.2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115">
        <v>218834</v>
      </c>
      <c r="V96" s="237">
        <f t="shared" si="71"/>
        <v>-0.17384794336718595</v>
      </c>
      <c r="W96" s="238">
        <f t="shared" si="69"/>
        <v>-4.9664245153016685E-2</v>
      </c>
      <c r="X96" s="239">
        <f t="shared" si="69"/>
        <v>0.22371019482116505</v>
      </c>
      <c r="Y96" s="239">
        <f t="shared" si="69"/>
        <v>-2.0029573684322115E-2</v>
      </c>
      <c r="Z96" s="239">
        <f t="shared" si="69"/>
        <v>-6.0818655600375728E-4</v>
      </c>
      <c r="AA96" s="239">
        <f t="shared" si="69"/>
        <v>7.2119987956411433E-2</v>
      </c>
      <c r="AB96" s="206"/>
      <c r="AC96" s="38">
        <f t="shared" si="70"/>
        <v>-893466.37000000011</v>
      </c>
      <c r="AD96" s="72">
        <f t="shared" si="70"/>
        <v>-168465.27000000002</v>
      </c>
      <c r="AE96" s="73">
        <f t="shared" si="70"/>
        <v>461362.83000000007</v>
      </c>
      <c r="AF96" s="73">
        <f t="shared" si="70"/>
        <v>-24406.080000000075</v>
      </c>
      <c r="AG96" s="73">
        <f t="shared" si="70"/>
        <v>-709.23999999999069</v>
      </c>
      <c r="AH96" s="73">
        <f t="shared" si="70"/>
        <v>73947.669999999925</v>
      </c>
      <c r="AI96" s="118"/>
      <c r="AJ96" s="71">
        <f>IF(ISERROR(GETPIVOTDATA("VALUE",'CSS WK pvt'!$J$2,"DT_FILE",AJ$8,"COMMODITY",AJ$6,"TRIM_CAT",TRIM(B96),"TRIM_LINE",A93))=TRUE,0,GETPIVOTDATA("VALUE",'CSS WK pvt'!$J$2,"DT_FILE",AJ$8,"COMMODITY",AJ$6,"TRIM_CAT",TRIM(B96),"TRIM_LINE",A93))</f>
        <v>218834</v>
      </c>
    </row>
    <row r="97" spans="1:36" s="41" customFormat="1" x14ac:dyDescent="0.2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115">
        <v>660561</v>
      </c>
      <c r="V97" s="237">
        <f t="shared" si="71"/>
        <v>-0.20131336253307314</v>
      </c>
      <c r="W97" s="238">
        <f t="shared" si="69"/>
        <v>-0.17412381437350433</v>
      </c>
      <c r="X97" s="239">
        <f t="shared" si="69"/>
        <v>-7.5562543300342804E-3</v>
      </c>
      <c r="Y97" s="239">
        <f t="shared" si="69"/>
        <v>-1.5881540318545464E-2</v>
      </c>
      <c r="Z97" s="239">
        <f t="shared" si="69"/>
        <v>0.37670017083842039</v>
      </c>
      <c r="AA97" s="239">
        <f t="shared" si="69"/>
        <v>-3.1015608654658536E-2</v>
      </c>
      <c r="AB97" s="206"/>
      <c r="AC97" s="38">
        <f t="shared" si="70"/>
        <v>-1439658.46</v>
      </c>
      <c r="AD97" s="72">
        <f t="shared" si="70"/>
        <v>-983039.95000000019</v>
      </c>
      <c r="AE97" s="73">
        <f t="shared" si="70"/>
        <v>-29460.759999999776</v>
      </c>
      <c r="AF97" s="73">
        <f t="shared" si="70"/>
        <v>-43482.010000000242</v>
      </c>
      <c r="AG97" s="73">
        <f t="shared" si="70"/>
        <v>876982.60000000009</v>
      </c>
      <c r="AH97" s="73">
        <f t="shared" si="70"/>
        <v>-65457.020000000019</v>
      </c>
      <c r="AI97" s="118"/>
      <c r="AJ97" s="71">
        <f>IF(ISERROR(GETPIVOTDATA("VALUE",'CSS WK pvt'!$J$2,"DT_FILE",AJ$8,"COMMODITY",AJ$6,"TRIM_CAT",TRIM(B97),"TRIM_LINE",A93))=TRUE,0,GETPIVOTDATA("VALUE",'CSS WK pvt'!$J$2,"DT_FILE",AJ$8,"COMMODITY",AJ$6,"TRIM_CAT",TRIM(B97),"TRIM_LINE",A93))</f>
        <v>660561</v>
      </c>
    </row>
    <row r="98" spans="1:36" s="41" customFormat="1" x14ac:dyDescent="0.2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115">
        <v>1886877</v>
      </c>
      <c r="V98" s="237">
        <f t="shared" si="71"/>
        <v>-1.2578846488200289E-2</v>
      </c>
      <c r="W98" s="238">
        <f t="shared" si="69"/>
        <v>-6.1259409991654828E-2</v>
      </c>
      <c r="X98" s="239">
        <f t="shared" si="69"/>
        <v>-8.7394206967907576E-2</v>
      </c>
      <c r="Y98" s="239">
        <f t="shared" si="69"/>
        <v>0.27173230679564864</v>
      </c>
      <c r="Z98" s="239">
        <f t="shared" si="69"/>
        <v>3.1545843141192839E-2</v>
      </c>
      <c r="AA98" s="239">
        <f t="shared" si="69"/>
        <v>0.16645262922220766</v>
      </c>
      <c r="AB98" s="206"/>
      <c r="AC98" s="38">
        <f t="shared" si="70"/>
        <v>-64111.799999999814</v>
      </c>
      <c r="AD98" s="72">
        <f t="shared" si="70"/>
        <v>-269246.25000000047</v>
      </c>
      <c r="AE98" s="73">
        <f t="shared" si="70"/>
        <v>-368302.0400000005</v>
      </c>
      <c r="AF98" s="73">
        <f t="shared" si="70"/>
        <v>717864.36999999965</v>
      </c>
      <c r="AG98" s="73">
        <f t="shared" si="70"/>
        <v>81533.459999999963</v>
      </c>
      <c r="AH98" s="73">
        <f t="shared" si="70"/>
        <v>375326.48999999976</v>
      </c>
      <c r="AI98" s="118"/>
      <c r="AJ98" s="71">
        <f>IF(ISERROR(GETPIVOTDATA("VALUE",'CSS WK pvt'!$J$2,"DT_FILE",AJ$8,"COMMODITY",AJ$6,"TRIM_CAT",TRIM(B98),"TRIM_LINE",A93))=TRUE,0,GETPIVOTDATA("VALUE",'CSS WK pvt'!$J$2,"DT_FILE",AJ$8,"COMMODITY",AJ$6,"TRIM_CAT",TRIM(B98),"TRIM_LINE",A93))</f>
        <v>1886877</v>
      </c>
    </row>
    <row r="99" spans="1:36" s="150" customFormat="1" ht="15.75" thickBot="1" x14ac:dyDescent="0.3">
      <c r="A99" s="173"/>
      <c r="B99" s="57" t="s">
        <v>35</v>
      </c>
      <c r="C99" s="144">
        <f>SUM(C94:C98)</f>
        <v>56213795.770000003</v>
      </c>
      <c r="D99" s="145">
        <f t="shared" ref="D99:AJ99" si="72">SUM(D94:D98)</f>
        <v>40787573.509999998</v>
      </c>
      <c r="E99" s="145">
        <f t="shared" si="72"/>
        <v>29670252.27</v>
      </c>
      <c r="F99" s="145">
        <f t="shared" si="72"/>
        <v>19085676.170000002</v>
      </c>
      <c r="G99" s="145">
        <f t="shared" si="72"/>
        <v>16936919.43</v>
      </c>
      <c r="H99" s="145">
        <f t="shared" si="72"/>
        <v>15269253.220000001</v>
      </c>
      <c r="I99" s="145">
        <f t="shared" si="72"/>
        <v>15928705.41</v>
      </c>
      <c r="J99" s="145">
        <f t="shared" si="72"/>
        <v>20707940.09</v>
      </c>
      <c r="K99" s="145">
        <f t="shared" si="72"/>
        <v>28402927.43</v>
      </c>
      <c r="L99" s="145">
        <f t="shared" si="72"/>
        <v>48878505.25</v>
      </c>
      <c r="M99" s="145">
        <f t="shared" si="72"/>
        <v>62162284.280000001</v>
      </c>
      <c r="N99" s="146">
        <f t="shared" si="72"/>
        <v>50330835.379999988</v>
      </c>
      <c r="O99" s="144">
        <f t="shared" si="72"/>
        <v>48322679.189999998</v>
      </c>
      <c r="P99" s="145">
        <f t="shared" si="72"/>
        <v>40224041.520000003</v>
      </c>
      <c r="Q99" s="145">
        <f t="shared" si="72"/>
        <v>34603017.520000003</v>
      </c>
      <c r="R99" s="145">
        <f t="shared" si="72"/>
        <v>19446079.969999999</v>
      </c>
      <c r="S99" s="145">
        <f t="shared" si="72"/>
        <v>18574681.609999999</v>
      </c>
      <c r="T99" s="145">
        <f t="shared" si="72"/>
        <v>15419271.610000001</v>
      </c>
      <c r="U99" s="146">
        <v>4917619</v>
      </c>
      <c r="V99" s="208">
        <f t="shared" si="71"/>
        <v>-0.14037686784729295</v>
      </c>
      <c r="W99" s="212">
        <f t="shared" si="69"/>
        <v>-1.3816266610266286E-2</v>
      </c>
      <c r="X99" s="213">
        <f t="shared" si="69"/>
        <v>0.16625289212615124</v>
      </c>
      <c r="Y99" s="213">
        <f t="shared" si="69"/>
        <v>1.8883470346547172E-2</v>
      </c>
      <c r="Z99" s="213">
        <f t="shared" si="69"/>
        <v>9.6697760579711259E-2</v>
      </c>
      <c r="AA99" s="213">
        <f t="shared" si="69"/>
        <v>9.8248675189630905E-3</v>
      </c>
      <c r="AB99" s="214"/>
      <c r="AC99" s="39">
        <f t="shared" ref="AC99:AF106" si="73">SUM(AC94:AC98)</f>
        <v>-7891116.5799999973</v>
      </c>
      <c r="AD99" s="147">
        <f t="shared" si="73"/>
        <v>-563531.98999999883</v>
      </c>
      <c r="AE99" s="148">
        <f t="shared" si="73"/>
        <v>4932765.2499999981</v>
      </c>
      <c r="AF99" s="148">
        <f t="shared" si="73"/>
        <v>360403.79999999853</v>
      </c>
      <c r="AG99" s="148">
        <f t="shared" ref="AG99:AH99" si="74">SUM(AG94:AG98)</f>
        <v>1637762.1799999988</v>
      </c>
      <c r="AH99" s="148">
        <f t="shared" si="74"/>
        <v>150018.38999999932</v>
      </c>
      <c r="AI99" s="149"/>
      <c r="AJ99" s="39">
        <f t="shared" si="72"/>
        <v>4917619</v>
      </c>
    </row>
    <row r="100" spans="1:36" s="41" customFormat="1" x14ac:dyDescent="0.2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8"/>
      <c r="V100" s="233"/>
      <c r="W100" s="234"/>
      <c r="X100" s="235"/>
      <c r="Y100" s="235"/>
      <c r="Z100" s="235"/>
      <c r="AA100" s="235"/>
      <c r="AB100" s="236"/>
      <c r="AC100" s="109"/>
      <c r="AD100" s="110"/>
      <c r="AE100" s="111"/>
      <c r="AF100" s="111"/>
      <c r="AG100" s="111"/>
      <c r="AH100" s="111"/>
      <c r="AI100" s="112"/>
      <c r="AJ100" s="109"/>
    </row>
    <row r="101" spans="1:36" s="41" customFormat="1" x14ac:dyDescent="0.2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115">
        <v>1646438</v>
      </c>
      <c r="V101" s="237">
        <f>IF(ISERROR((O101-C101)/C101)=TRUE,0,(O101-C101)/C101)</f>
        <v>-9.3166007784208985E-2</v>
      </c>
      <c r="W101" s="238">
        <f t="shared" ref="W101:AA106" si="75">IF(ISERROR((P101-D101)/D101)=TRUE,0,(P101-D101)/D101)</f>
        <v>-0.15716211222083512</v>
      </c>
      <c r="X101" s="239">
        <f t="shared" si="75"/>
        <v>1.9991394545262251E-2</v>
      </c>
      <c r="Y101" s="239">
        <f t="shared" si="75"/>
        <v>0.1999107532277638</v>
      </c>
      <c r="Z101" s="239">
        <f t="shared" si="75"/>
        <v>-1.1405556256935644E-2</v>
      </c>
      <c r="AA101" s="239">
        <f t="shared" si="75"/>
        <v>-5.9078272257567094E-2</v>
      </c>
      <c r="AB101" s="206"/>
      <c r="AC101" s="38">
        <f t="shared" ref="AC101:AH105" si="76">O101-C101</f>
        <v>-3370771.0500000007</v>
      </c>
      <c r="AD101" s="72">
        <f t="shared" si="76"/>
        <v>-5038153.7099999972</v>
      </c>
      <c r="AE101" s="73">
        <f t="shared" si="76"/>
        <v>477178.78000000119</v>
      </c>
      <c r="AF101" s="73">
        <f t="shared" si="76"/>
        <v>3163349.8499999996</v>
      </c>
      <c r="AG101" s="73">
        <f t="shared" si="76"/>
        <v>-146600.06000000052</v>
      </c>
      <c r="AH101" s="73">
        <f t="shared" si="76"/>
        <v>-639283.25999999978</v>
      </c>
      <c r="AI101" s="118"/>
      <c r="AJ101" s="71">
        <f>IF(ISERROR(GETPIVOTDATA("VALUE",'CSS WK pvt'!$J$2,"DT_FILE",AJ$8,"COMMODITY",AJ$6,"TRIM_CAT",TRIM(B101),"TRIM_LINE",A100))=TRUE,0,GETPIVOTDATA("VALUE",'CSS WK pvt'!$J$2,"DT_FILE",AJ$8,"COMMODITY",AJ$6,"TRIM_CAT",TRIM(B101),"TRIM_LINE",A100))</f>
        <v>1646438</v>
      </c>
    </row>
    <row r="102" spans="1:36" s="41" customFormat="1" x14ac:dyDescent="0.2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115">
        <v>74412</v>
      </c>
      <c r="V102" s="237">
        <f t="shared" ref="V102:V106" si="77">IF(ISERROR((O102-C102)/C102)=TRUE,0,(O102-C102)/C102)</f>
        <v>-0.2249129244535705</v>
      </c>
      <c r="W102" s="238">
        <f t="shared" si="75"/>
        <v>-0.65738994529192796</v>
      </c>
      <c r="X102" s="239">
        <f t="shared" si="75"/>
        <v>-0.30754512335044726</v>
      </c>
      <c r="Y102" s="239">
        <f t="shared" si="75"/>
        <v>-0.68294652541312018</v>
      </c>
      <c r="Z102" s="239">
        <f t="shared" si="75"/>
        <v>-0.49438897749237554</v>
      </c>
      <c r="AA102" s="239">
        <f t="shared" si="75"/>
        <v>-0.20901352502165035</v>
      </c>
      <c r="AB102" s="206"/>
      <c r="AC102" s="38">
        <f t="shared" si="70"/>
        <v>-312863.99</v>
      </c>
      <c r="AD102" s="72">
        <f t="shared" si="76"/>
        <v>-1764686.1700000002</v>
      </c>
      <c r="AE102" s="73">
        <f t="shared" si="76"/>
        <v>-457329.16000000003</v>
      </c>
      <c r="AF102" s="73">
        <f t="shared" si="76"/>
        <v>-1453268.56</v>
      </c>
      <c r="AG102" s="73">
        <f t="shared" si="76"/>
        <v>-538319.68000000005</v>
      </c>
      <c r="AH102" s="73">
        <f t="shared" si="76"/>
        <v>-104680.75999999995</v>
      </c>
      <c r="AI102" s="118"/>
      <c r="AJ102" s="71">
        <f>IF(ISERROR(GETPIVOTDATA("VALUE",'CSS WK pvt'!$J$2,"DT_FILE",AJ$8,"COMMODITY",AJ$6,"TRIM_CAT",TRIM(B102),"TRIM_LINE",A100))=TRUE,0,GETPIVOTDATA("VALUE",'CSS WK pvt'!$J$2,"DT_FILE",AJ$8,"COMMODITY",AJ$6,"TRIM_CAT",TRIM(B102),"TRIM_LINE",A100))</f>
        <v>74412</v>
      </c>
    </row>
    <row r="103" spans="1:36" s="41" customFormat="1" x14ac:dyDescent="0.2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115">
        <v>213368</v>
      </c>
      <c r="V103" s="237">
        <f t="shared" si="77"/>
        <v>-0.14651433764637223</v>
      </c>
      <c r="W103" s="238">
        <f t="shared" si="75"/>
        <v>-0.33056608027057005</v>
      </c>
      <c r="X103" s="239">
        <f t="shared" si="75"/>
        <v>-1.7099854212789523E-2</v>
      </c>
      <c r="Y103" s="239">
        <f t="shared" si="75"/>
        <v>0.20205165530962846</v>
      </c>
      <c r="Z103" s="239">
        <f t="shared" si="75"/>
        <v>-1.0312517268837402E-3</v>
      </c>
      <c r="AA103" s="239">
        <f t="shared" si="75"/>
        <v>2.4633383870232055E-2</v>
      </c>
      <c r="AB103" s="206"/>
      <c r="AC103" s="38">
        <f t="shared" si="70"/>
        <v>-802742.66000000015</v>
      </c>
      <c r="AD103" s="72">
        <f t="shared" si="76"/>
        <v>-1546358.2799999998</v>
      </c>
      <c r="AE103" s="73">
        <f t="shared" si="76"/>
        <v>-56110.739999999758</v>
      </c>
      <c r="AF103" s="73">
        <f t="shared" si="76"/>
        <v>366997.30000000005</v>
      </c>
      <c r="AG103" s="73">
        <f t="shared" si="76"/>
        <v>-1357.0799999998417</v>
      </c>
      <c r="AH103" s="73">
        <f t="shared" si="76"/>
        <v>26970.840000000084</v>
      </c>
      <c r="AI103" s="118"/>
      <c r="AJ103" s="71">
        <f>IF(ISERROR(GETPIVOTDATA("VALUE",'CSS WK pvt'!$J$2,"DT_FILE",AJ$8,"COMMODITY",AJ$6,"TRIM_CAT",TRIM(B103),"TRIM_LINE",A100))=TRUE,0,GETPIVOTDATA("VALUE",'CSS WK pvt'!$J$2,"DT_FILE",AJ$8,"COMMODITY",AJ$6,"TRIM_CAT",TRIM(B103),"TRIM_LINE",A100))</f>
        <v>213368</v>
      </c>
    </row>
    <row r="104" spans="1:36" s="41" customFormat="1" x14ac:dyDescent="0.2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115">
        <v>378706</v>
      </c>
      <c r="V104" s="237">
        <f t="shared" si="77"/>
        <v>-0.15141164849209235</v>
      </c>
      <c r="W104" s="238">
        <f t="shared" si="75"/>
        <v>-0.36079653971779263</v>
      </c>
      <c r="X104" s="239">
        <f t="shared" si="75"/>
        <v>-0.11996707086473582</v>
      </c>
      <c r="Y104" s="239">
        <f t="shared" si="75"/>
        <v>3.1161145705296218E-2</v>
      </c>
      <c r="Z104" s="239">
        <f t="shared" si="75"/>
        <v>-7.4831492343575584E-2</v>
      </c>
      <c r="AA104" s="239">
        <f t="shared" si="75"/>
        <v>-9.1909374894656892E-2</v>
      </c>
      <c r="AB104" s="206"/>
      <c r="AC104" s="38">
        <f t="shared" si="70"/>
        <v>-1097830.2800000003</v>
      </c>
      <c r="AD104" s="72">
        <f t="shared" si="76"/>
        <v>-2409836.7400000002</v>
      </c>
      <c r="AE104" s="73">
        <f t="shared" si="76"/>
        <v>-645028.11000000034</v>
      </c>
      <c r="AF104" s="73">
        <f t="shared" si="76"/>
        <v>103196.36000000034</v>
      </c>
      <c r="AG104" s="73">
        <f t="shared" si="76"/>
        <v>-196035.2799999998</v>
      </c>
      <c r="AH104" s="73">
        <f t="shared" si="76"/>
        <v>-215747.04000000004</v>
      </c>
      <c r="AI104" s="118"/>
      <c r="AJ104" s="71">
        <f>IF(ISERROR(GETPIVOTDATA("VALUE",'CSS WK pvt'!$J$2,"DT_FILE",AJ$8,"COMMODITY",AJ$6,"TRIM_CAT",TRIM(B104),"TRIM_LINE",A100))=TRUE,0,GETPIVOTDATA("VALUE",'CSS WK pvt'!$J$2,"DT_FILE",AJ$8,"COMMODITY",AJ$6,"TRIM_CAT",TRIM(B104),"TRIM_LINE",A100))</f>
        <v>378706</v>
      </c>
    </row>
    <row r="105" spans="1:36" s="41" customFormat="1" x14ac:dyDescent="0.2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115">
        <v>485969</v>
      </c>
      <c r="V105" s="237">
        <f t="shared" si="77"/>
        <v>-6.7600892384202985E-2</v>
      </c>
      <c r="W105" s="238">
        <f t="shared" si="75"/>
        <v>-0.25784730057200145</v>
      </c>
      <c r="X105" s="239">
        <f t="shared" si="75"/>
        <v>0.13216199119453106</v>
      </c>
      <c r="Y105" s="239">
        <f t="shared" si="75"/>
        <v>5.9894932996092505E-2</v>
      </c>
      <c r="Z105" s="239">
        <f t="shared" si="75"/>
        <v>0.18660655655246841</v>
      </c>
      <c r="AA105" s="239">
        <f t="shared" si="75"/>
        <v>-2.6069168657340509E-2</v>
      </c>
      <c r="AB105" s="206"/>
      <c r="AC105" s="38">
        <f t="shared" si="70"/>
        <v>-340282.12999999989</v>
      </c>
      <c r="AD105" s="72">
        <f t="shared" si="76"/>
        <v>-1144556</v>
      </c>
      <c r="AE105" s="73">
        <f t="shared" si="76"/>
        <v>575045.8900000006</v>
      </c>
      <c r="AF105" s="73">
        <f t="shared" si="76"/>
        <v>170014.68000000017</v>
      </c>
      <c r="AG105" s="73">
        <f t="shared" si="76"/>
        <v>438103.7200000002</v>
      </c>
      <c r="AH105" s="73">
        <f t="shared" si="76"/>
        <v>-71466.020000000019</v>
      </c>
      <c r="AI105" s="118"/>
      <c r="AJ105" s="71">
        <f>IF(ISERROR(GETPIVOTDATA("VALUE",'CSS WK pvt'!$J$2,"DT_FILE",AJ$8,"COMMODITY",AJ$6,"TRIM_CAT",TRIM(B105),"TRIM_LINE",A100))=TRUE,0,GETPIVOTDATA("VALUE",'CSS WK pvt'!$J$2,"DT_FILE",AJ$8,"COMMODITY",AJ$6,"TRIM_CAT",TRIM(B105),"TRIM_LINE",A100))</f>
        <v>485969</v>
      </c>
    </row>
    <row r="106" spans="1:36" s="150" customFormat="1" x14ac:dyDescent="0.25">
      <c r="A106" s="173"/>
      <c r="B106" s="42" t="s">
        <v>35</v>
      </c>
      <c r="C106" s="151">
        <f>SUM(C101:C105)</f>
        <v>55334573.739999995</v>
      </c>
      <c r="D106" s="152">
        <f t="shared" ref="D106:AJ106" si="78">SUM(D101:D105)</f>
        <v>50537445.719999999</v>
      </c>
      <c r="E106" s="152">
        <f t="shared" si="78"/>
        <v>38365376.43</v>
      </c>
      <c r="F106" s="153">
        <f t="shared" si="78"/>
        <v>25918351.66</v>
      </c>
      <c r="G106" s="152">
        <f t="shared" si="78"/>
        <v>20225632.300000001</v>
      </c>
      <c r="H106" s="152">
        <f t="shared" si="78"/>
        <v>17505465</v>
      </c>
      <c r="I106" s="152">
        <f t="shared" si="78"/>
        <v>15334169.84</v>
      </c>
      <c r="J106" s="152">
        <f t="shared" si="78"/>
        <v>18205038.340000004</v>
      </c>
      <c r="K106" s="152">
        <f t="shared" si="78"/>
        <v>18351280.670000002</v>
      </c>
      <c r="L106" s="152">
        <f t="shared" si="78"/>
        <v>33804099.280000001</v>
      </c>
      <c r="M106" s="152">
        <f t="shared" si="78"/>
        <v>49684576.549999997</v>
      </c>
      <c r="N106" s="154">
        <f t="shared" si="78"/>
        <v>50041630.449999996</v>
      </c>
      <c r="O106" s="151">
        <f t="shared" si="78"/>
        <v>49410083.630000003</v>
      </c>
      <c r="P106" s="152">
        <f t="shared" si="78"/>
        <v>38633854.82</v>
      </c>
      <c r="Q106" s="152">
        <f t="shared" si="78"/>
        <v>38259133.089999996</v>
      </c>
      <c r="R106" s="152">
        <f t="shared" si="78"/>
        <v>28268641.289999999</v>
      </c>
      <c r="S106" s="152">
        <f t="shared" si="78"/>
        <v>19781423.919999998</v>
      </c>
      <c r="T106" s="152">
        <f t="shared" si="78"/>
        <v>16501258.760000002</v>
      </c>
      <c r="U106" s="154">
        <v>2798893</v>
      </c>
      <c r="V106" s="241">
        <f t="shared" si="77"/>
        <v>-0.1070666982606089</v>
      </c>
      <c r="W106" s="242">
        <f t="shared" si="75"/>
        <v>-0.23554001850333323</v>
      </c>
      <c r="X106" s="243">
        <f t="shared" si="75"/>
        <v>-2.7692505557413497E-3</v>
      </c>
      <c r="Y106" s="243">
        <f t="shared" si="75"/>
        <v>9.0680520923219807E-2</v>
      </c>
      <c r="Z106" s="243">
        <f t="shared" si="75"/>
        <v>-2.1962644895902841E-2</v>
      </c>
      <c r="AA106" s="243">
        <f t="shared" si="75"/>
        <v>-5.7365299350802638E-2</v>
      </c>
      <c r="AB106" s="252"/>
      <c r="AC106" s="153">
        <f t="shared" si="73"/>
        <v>-5924490.1100000013</v>
      </c>
      <c r="AD106" s="155">
        <f t="shared" si="73"/>
        <v>-11903590.899999997</v>
      </c>
      <c r="AE106" s="156">
        <f t="shared" si="73"/>
        <v>-106243.33999999834</v>
      </c>
      <c r="AF106" s="156">
        <f t="shared" si="73"/>
        <v>2350289.6300000004</v>
      </c>
      <c r="AG106" s="156">
        <f t="shared" ref="AG106:AH106" si="79">SUM(AG101:AG105)</f>
        <v>-444208.38</v>
      </c>
      <c r="AH106" s="156">
        <f t="shared" si="79"/>
        <v>-1004206.2399999998</v>
      </c>
      <c r="AI106" s="157"/>
      <c r="AJ106" s="48">
        <f t="shared" si="78"/>
        <v>2798893</v>
      </c>
    </row>
    <row r="107" spans="1:36" s="66" customFormat="1" x14ac:dyDescent="0.2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1"/>
      <c r="V107" s="245"/>
      <c r="W107" s="246"/>
      <c r="X107" s="247"/>
      <c r="Y107" s="247"/>
      <c r="Z107" s="247"/>
      <c r="AA107" s="247"/>
      <c r="AB107" s="248"/>
      <c r="AC107" s="102"/>
      <c r="AD107" s="103"/>
      <c r="AE107" s="104"/>
      <c r="AF107" s="104"/>
      <c r="AG107" s="104"/>
      <c r="AH107" s="104"/>
      <c r="AI107" s="105"/>
      <c r="AJ107" s="102"/>
    </row>
    <row r="108" spans="1:36" s="66" customFormat="1" x14ac:dyDescent="0.2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122">
        <v>34608</v>
      </c>
      <c r="V108" s="237">
        <f>IF(ISERROR((O108-C108)/C108)=TRUE,0,(O108-C108)/C108)</f>
        <v>0.12936424799403881</v>
      </c>
      <c r="W108" s="238">
        <f t="shared" ref="W108:AA113" si="80">IF(ISERROR((P108-D108)/D108)=TRUE,0,(P108-D108)/D108)</f>
        <v>6.1878847161949642E-2</v>
      </c>
      <c r="X108" s="239">
        <f t="shared" si="80"/>
        <v>2.4923565970883785E-2</v>
      </c>
      <c r="Y108" s="239">
        <f t="shared" si="80"/>
        <v>0.18215491756347787</v>
      </c>
      <c r="Z108" s="239">
        <f t="shared" si="80"/>
        <v>4.4227027970412655E-2</v>
      </c>
      <c r="AA108" s="239">
        <f t="shared" si="80"/>
        <v>4.7876435576274697E-2</v>
      </c>
      <c r="AB108" s="206"/>
      <c r="AC108" s="37">
        <f t="shared" ref="AC108:AH112" si="81">O108-C108</f>
        <v>23958</v>
      </c>
      <c r="AD108" s="72">
        <f t="shared" si="81"/>
        <v>11450</v>
      </c>
      <c r="AE108" s="73">
        <f t="shared" si="81"/>
        <v>4720</v>
      </c>
      <c r="AF108" s="73">
        <f t="shared" si="81"/>
        <v>31178</v>
      </c>
      <c r="AG108" s="73">
        <f t="shared" si="81"/>
        <v>8616</v>
      </c>
      <c r="AH108" s="73">
        <f t="shared" si="81"/>
        <v>9017</v>
      </c>
      <c r="AI108" s="123"/>
      <c r="AJ108" s="71">
        <f>IF(ISERROR(GETPIVOTDATA("VALUE",'CSS WK pvt'!$J$2,"DT_FILE",AJ$8,"COMMODITY",AJ$6,"TRIM_CAT",TRIM(B108),"TRIM_LINE",A107))=TRUE,0,GETPIVOTDATA("VALUE",'CSS WK pvt'!$J$2,"DT_FILE",AJ$8,"COMMODITY",AJ$6,"TRIM_CAT",TRIM(B108),"TRIM_LINE",A107))</f>
        <v>34608</v>
      </c>
    </row>
    <row r="109" spans="1:36" s="66" customFormat="1" x14ac:dyDescent="0.2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122">
        <v>3740</v>
      </c>
      <c r="V109" s="237">
        <f t="shared" ref="V109:V113" si="82">IF(ISERROR((O109-C109)/C109)=TRUE,0,(O109-C109)/C109)</f>
        <v>0.47586594973114921</v>
      </c>
      <c r="W109" s="238">
        <f t="shared" si="80"/>
        <v>-7.6196838120685811E-2</v>
      </c>
      <c r="X109" s="239">
        <f t="shared" si="80"/>
        <v>0.2059257697174188</v>
      </c>
      <c r="Y109" s="239">
        <f t="shared" si="80"/>
        <v>-0.20517017080028538</v>
      </c>
      <c r="Z109" s="239">
        <f t="shared" si="80"/>
        <v>-8.0470205954030677E-2</v>
      </c>
      <c r="AA109" s="239">
        <f t="shared" si="80"/>
        <v>-4.5014629754670269E-3</v>
      </c>
      <c r="AB109" s="206"/>
      <c r="AC109" s="37">
        <f t="shared" si="70"/>
        <v>7611</v>
      </c>
      <c r="AD109" s="72">
        <f t="shared" si="81"/>
        <v>-1711</v>
      </c>
      <c r="AE109" s="73">
        <f t="shared" si="81"/>
        <v>3906</v>
      </c>
      <c r="AF109" s="73">
        <f t="shared" si="81"/>
        <v>-4889</v>
      </c>
      <c r="AG109" s="73">
        <f t="shared" si="81"/>
        <v>-1684</v>
      </c>
      <c r="AH109" s="73">
        <f t="shared" si="81"/>
        <v>-80</v>
      </c>
      <c r="AI109" s="123"/>
      <c r="AJ109" s="71">
        <f>IF(ISERROR(GETPIVOTDATA("VALUE",'CSS WK pvt'!$J$2,"DT_FILE",AJ$8,"COMMODITY",AJ$6,"TRIM_CAT",TRIM(B109),"TRIM_LINE",A107))=TRUE,0,GETPIVOTDATA("VALUE",'CSS WK pvt'!$J$2,"DT_FILE",AJ$8,"COMMODITY",AJ$6,"TRIM_CAT",TRIM(B109),"TRIM_LINE",A107))</f>
        <v>3740</v>
      </c>
    </row>
    <row r="110" spans="1:36" s="66" customFormat="1" x14ac:dyDescent="0.2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122">
        <v>3334</v>
      </c>
      <c r="V110" s="237">
        <f t="shared" si="82"/>
        <v>9.332853803272792E-2</v>
      </c>
      <c r="W110" s="238">
        <f t="shared" si="80"/>
        <v>-7.1010910844535535E-2</v>
      </c>
      <c r="X110" s="239">
        <f t="shared" si="80"/>
        <v>-4.146111634610055E-2</v>
      </c>
      <c r="Y110" s="239">
        <f t="shared" si="80"/>
        <v>0.13975035387980955</v>
      </c>
      <c r="Z110" s="239">
        <f t="shared" si="80"/>
        <v>4.8705372419299647E-2</v>
      </c>
      <c r="AA110" s="239">
        <f t="shared" si="80"/>
        <v>3.8916312708070257E-2</v>
      </c>
      <c r="AB110" s="206"/>
      <c r="AC110" s="37">
        <f t="shared" ref="AC110:AC140" si="83">O110-C110</f>
        <v>1557</v>
      </c>
      <c r="AD110" s="72">
        <f t="shared" si="81"/>
        <v>-1178</v>
      </c>
      <c r="AE110" s="73">
        <f t="shared" si="81"/>
        <v>-748</v>
      </c>
      <c r="AF110" s="73">
        <f t="shared" si="81"/>
        <v>2172</v>
      </c>
      <c r="AG110" s="73">
        <f t="shared" si="81"/>
        <v>854</v>
      </c>
      <c r="AH110" s="73">
        <f t="shared" si="81"/>
        <v>678</v>
      </c>
      <c r="AI110" s="123"/>
      <c r="AJ110" s="71">
        <f>IF(ISERROR(GETPIVOTDATA("VALUE",'CSS WK pvt'!$J$2,"DT_FILE",AJ$8,"COMMODITY",AJ$6,"TRIM_CAT",TRIM(B110),"TRIM_LINE",A107))=TRUE,0,GETPIVOTDATA("VALUE",'CSS WK pvt'!$J$2,"DT_FILE",AJ$8,"COMMODITY",AJ$6,"TRIM_CAT",TRIM(B110),"TRIM_LINE",A107))</f>
        <v>3334</v>
      </c>
    </row>
    <row r="111" spans="1:36" s="66" customFormat="1" x14ac:dyDescent="0.2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122">
        <v>1014</v>
      </c>
      <c r="V111" s="237">
        <f t="shared" si="82"/>
        <v>5.8364239703298848E-2</v>
      </c>
      <c r="W111" s="238">
        <f t="shared" si="80"/>
        <v>-0.14847942754919499</v>
      </c>
      <c r="X111" s="239">
        <f t="shared" si="80"/>
        <v>-5.4974286220961163E-2</v>
      </c>
      <c r="Y111" s="239">
        <f t="shared" si="80"/>
        <v>8.7552742616033755E-2</v>
      </c>
      <c r="Z111" s="239">
        <f t="shared" si="80"/>
        <v>-2.5985825913138288E-2</v>
      </c>
      <c r="AA111" s="239">
        <f t="shared" si="80"/>
        <v>1.1583011583011582E-2</v>
      </c>
      <c r="AB111" s="206"/>
      <c r="AC111" s="37">
        <f t="shared" si="83"/>
        <v>299</v>
      </c>
      <c r="AD111" s="72">
        <f t="shared" si="81"/>
        <v>-747</v>
      </c>
      <c r="AE111" s="73">
        <f t="shared" si="81"/>
        <v>-310</v>
      </c>
      <c r="AF111" s="73">
        <f t="shared" si="81"/>
        <v>415</v>
      </c>
      <c r="AG111" s="73">
        <f t="shared" si="81"/>
        <v>-143</v>
      </c>
      <c r="AH111" s="73">
        <f t="shared" si="81"/>
        <v>63</v>
      </c>
      <c r="AI111" s="123"/>
      <c r="AJ111" s="71">
        <f>IF(ISERROR(GETPIVOTDATA("VALUE",'CSS WK pvt'!$J$2,"DT_FILE",AJ$8,"COMMODITY",AJ$6,"TRIM_CAT",TRIM(B111),"TRIM_LINE",A107))=TRUE,0,GETPIVOTDATA("VALUE",'CSS WK pvt'!$J$2,"DT_FILE",AJ$8,"COMMODITY",AJ$6,"TRIM_CAT",TRIM(B111),"TRIM_LINE",A107))</f>
        <v>1014</v>
      </c>
    </row>
    <row r="112" spans="1:36" s="66" customFormat="1" x14ac:dyDescent="0.2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122">
        <v>145</v>
      </c>
      <c r="V112" s="237">
        <f t="shared" si="82"/>
        <v>7.3324905183312264E-2</v>
      </c>
      <c r="W112" s="238">
        <f t="shared" si="80"/>
        <v>-0.18976279650436953</v>
      </c>
      <c r="X112" s="239">
        <f t="shared" si="80"/>
        <v>-2.6229508196721311E-2</v>
      </c>
      <c r="Y112" s="239">
        <f t="shared" si="80"/>
        <v>-8.606060606060606E-2</v>
      </c>
      <c r="Z112" s="239">
        <f t="shared" si="80"/>
        <v>3.5046728971962616E-3</v>
      </c>
      <c r="AA112" s="239">
        <f t="shared" si="80"/>
        <v>-6.0674157303370786E-2</v>
      </c>
      <c r="AB112" s="206"/>
      <c r="AC112" s="37">
        <f t="shared" si="83"/>
        <v>58</v>
      </c>
      <c r="AD112" s="72">
        <f t="shared" si="81"/>
        <v>-152</v>
      </c>
      <c r="AE112" s="73">
        <f t="shared" si="81"/>
        <v>-24</v>
      </c>
      <c r="AF112" s="73">
        <f t="shared" si="81"/>
        <v>-71</v>
      </c>
      <c r="AG112" s="73">
        <f t="shared" si="81"/>
        <v>3</v>
      </c>
      <c r="AH112" s="73">
        <f t="shared" si="81"/>
        <v>-54</v>
      </c>
      <c r="AI112" s="123"/>
      <c r="AJ112" s="71">
        <f>IF(ISERROR(GETPIVOTDATA("VALUE",'CSS WK pvt'!$J$2,"DT_FILE",AJ$8,"COMMODITY",AJ$6,"TRIM_CAT",TRIM(B112),"TRIM_LINE",A107))=TRUE,0,GETPIVOTDATA("VALUE",'CSS WK pvt'!$J$2,"DT_FILE",AJ$8,"COMMODITY",AJ$6,"TRIM_CAT",TRIM(B112),"TRIM_LINE",A107))</f>
        <v>145</v>
      </c>
    </row>
    <row r="113" spans="1:36" s="83" customFormat="1" ht="15.75" thickBot="1" x14ac:dyDescent="0.3">
      <c r="A113" s="173"/>
      <c r="B113" s="75" t="s">
        <v>35</v>
      </c>
      <c r="C113" s="76">
        <f>SUM(C108:C112)</f>
        <v>223789</v>
      </c>
      <c r="D113" s="77">
        <f t="shared" ref="D113:AJ113" si="84">SUM(D108:D112)</f>
        <v>229915</v>
      </c>
      <c r="E113" s="77">
        <f t="shared" si="84"/>
        <v>232942</v>
      </c>
      <c r="F113" s="79">
        <f t="shared" si="84"/>
        <v>216098</v>
      </c>
      <c r="G113" s="77">
        <f t="shared" si="84"/>
        <v>239633</v>
      </c>
      <c r="H113" s="77">
        <f t="shared" si="84"/>
        <v>229862</v>
      </c>
      <c r="I113" s="77">
        <f t="shared" si="84"/>
        <v>222907</v>
      </c>
      <c r="J113" s="77">
        <f t="shared" si="84"/>
        <v>250074</v>
      </c>
      <c r="K113" s="77">
        <f t="shared" si="84"/>
        <v>221730</v>
      </c>
      <c r="L113" s="77">
        <f t="shared" si="84"/>
        <v>249732</v>
      </c>
      <c r="M113" s="77">
        <f t="shared" si="84"/>
        <v>265789</v>
      </c>
      <c r="N113" s="78">
        <f t="shared" si="84"/>
        <v>253323</v>
      </c>
      <c r="O113" s="76">
        <f t="shared" si="84"/>
        <v>257272</v>
      </c>
      <c r="P113" s="77">
        <f t="shared" si="84"/>
        <v>237577</v>
      </c>
      <c r="Q113" s="77">
        <f t="shared" si="84"/>
        <v>240486</v>
      </c>
      <c r="R113" s="77">
        <f t="shared" si="84"/>
        <v>244903</v>
      </c>
      <c r="S113" s="77">
        <f t="shared" si="84"/>
        <v>247279</v>
      </c>
      <c r="T113" s="77">
        <f t="shared" si="84"/>
        <v>239486</v>
      </c>
      <c r="U113" s="78">
        <v>42841</v>
      </c>
      <c r="V113" s="208">
        <f t="shared" si="82"/>
        <v>0.14961861396225909</v>
      </c>
      <c r="W113" s="212">
        <f t="shared" si="80"/>
        <v>3.3325359371941803E-2</v>
      </c>
      <c r="X113" s="213">
        <f t="shared" si="80"/>
        <v>3.238574409080372E-2</v>
      </c>
      <c r="Y113" s="213">
        <f t="shared" si="80"/>
        <v>0.13329600459050986</v>
      </c>
      <c r="Z113" s="213">
        <f t="shared" si="80"/>
        <v>3.1907124644769295E-2</v>
      </c>
      <c r="AA113" s="213">
        <f t="shared" si="80"/>
        <v>4.1868599420521881E-2</v>
      </c>
      <c r="AB113" s="214"/>
      <c r="AC113" s="79">
        <f t="shared" ref="AC113:AF127" si="85">SUM(AC108:AC112)</f>
        <v>33483</v>
      </c>
      <c r="AD113" s="80">
        <f t="shared" si="85"/>
        <v>7662</v>
      </c>
      <c r="AE113" s="81">
        <f t="shared" si="85"/>
        <v>7544</v>
      </c>
      <c r="AF113" s="81">
        <f t="shared" si="85"/>
        <v>28805</v>
      </c>
      <c r="AG113" s="81">
        <f t="shared" ref="AG113:AH113" si="86">SUM(AG108:AG112)</f>
        <v>7646</v>
      </c>
      <c r="AH113" s="81">
        <f t="shared" si="86"/>
        <v>9624</v>
      </c>
      <c r="AI113" s="82"/>
      <c r="AJ113" s="79">
        <f t="shared" si="84"/>
        <v>42841</v>
      </c>
    </row>
    <row r="114" spans="1:36" s="41" customFormat="1" x14ac:dyDescent="0.2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8"/>
      <c r="V114" s="233"/>
      <c r="W114" s="234"/>
      <c r="X114" s="235"/>
      <c r="Y114" s="235"/>
      <c r="Z114" s="235"/>
      <c r="AA114" s="235"/>
      <c r="AB114" s="236"/>
      <c r="AC114" s="109"/>
      <c r="AD114" s="110"/>
      <c r="AE114" s="111"/>
      <c r="AF114" s="111"/>
      <c r="AG114" s="111"/>
      <c r="AH114" s="111"/>
      <c r="AI114" s="112"/>
      <c r="AJ114" s="109"/>
    </row>
    <row r="115" spans="1:36" s="41" customFormat="1" x14ac:dyDescent="0.2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87">+E94-E101</f>
        <v>-5633402.2399999984</v>
      </c>
      <c r="F115" s="114">
        <f t="shared" si="87"/>
        <v>-4159626.9099999983</v>
      </c>
      <c r="G115" s="114">
        <f t="shared" si="87"/>
        <v>-2582218.5299999993</v>
      </c>
      <c r="H115" s="114">
        <f t="shared" si="87"/>
        <v>-1445942.7200000007</v>
      </c>
      <c r="I115" s="114">
        <f t="shared" si="87"/>
        <v>-293913.30000000075</v>
      </c>
      <c r="J115" s="114">
        <f t="shared" si="87"/>
        <v>1810928.0299999993</v>
      </c>
      <c r="K115" s="114">
        <f t="shared" si="87"/>
        <v>5291621.7200000007</v>
      </c>
      <c r="L115" s="114">
        <f t="shared" si="87"/>
        <v>9147981.7400000021</v>
      </c>
      <c r="M115" s="114">
        <f t="shared" si="87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88">+P94-P101</f>
        <v>-104539.91000000015</v>
      </c>
      <c r="Q115" s="114">
        <f t="shared" si="88"/>
        <v>-961755.6400000006</v>
      </c>
      <c r="R115" s="114">
        <f t="shared" si="88"/>
        <v>-7343103.1399999987</v>
      </c>
      <c r="S115" s="114">
        <f t="shared" si="88"/>
        <v>-1667446.9100000001</v>
      </c>
      <c r="T115" s="114">
        <v>-571782</v>
      </c>
      <c r="U115" s="115">
        <v>398075</v>
      </c>
      <c r="V115" s="237">
        <f>IF(ISERROR((O115-C115)/C115)=TRUE,0,(O115-C115)/C115)</f>
        <v>-0.28516162118624239</v>
      </c>
      <c r="W115" s="238">
        <f t="shared" ref="W115:AA120" si="89">IF(ISERROR((P115-D115)/D115)=TRUE,0,(P115-D115)/D115)</f>
        <v>-0.98435890365276091</v>
      </c>
      <c r="X115" s="239">
        <f t="shared" si="89"/>
        <v>-0.82927623503057346</v>
      </c>
      <c r="Y115" s="239">
        <f t="shared" si="89"/>
        <v>0.76532734759137366</v>
      </c>
      <c r="Z115" s="239">
        <f t="shared" si="89"/>
        <v>-0.35425801858838007</v>
      </c>
      <c r="AA115" s="239">
        <f t="shared" si="89"/>
        <v>-0.60456109907313638</v>
      </c>
      <c r="AB115" s="206"/>
      <c r="AC115" s="38">
        <f t="shared" ref="AC115:AH119" si="90">O115-C115</f>
        <v>333471.59000000358</v>
      </c>
      <c r="AD115" s="72">
        <f t="shared" si="90"/>
        <v>6579129.0399999991</v>
      </c>
      <c r="AE115" s="73">
        <f t="shared" si="90"/>
        <v>4671646.5999999978</v>
      </c>
      <c r="AF115" s="73">
        <f t="shared" si="90"/>
        <v>-3183476.2300000004</v>
      </c>
      <c r="AG115" s="73">
        <f t="shared" si="90"/>
        <v>914771.61999999918</v>
      </c>
      <c r="AH115" s="73">
        <f t="shared" si="90"/>
        <v>874160.72000000067</v>
      </c>
      <c r="AI115" s="118"/>
      <c r="AJ115" s="38">
        <f t="shared" ref="AJ115:AJ119" si="91">+AJ94-AJ101</f>
        <v>398075</v>
      </c>
    </row>
    <row r="116" spans="1:36" s="41" customFormat="1" x14ac:dyDescent="0.25">
      <c r="A116" s="172"/>
      <c r="B116" s="42" t="s">
        <v>31</v>
      </c>
      <c r="C116" s="113">
        <f t="shared" ref="C116:D119" si="92">+C95-C102</f>
        <v>2424415.14</v>
      </c>
      <c r="D116" s="114">
        <f t="shared" si="92"/>
        <v>-703093.38000000012</v>
      </c>
      <c r="E116" s="114">
        <f t="shared" si="87"/>
        <v>-228028.65000000014</v>
      </c>
      <c r="F116" s="114">
        <f t="shared" si="87"/>
        <v>-1304652.02</v>
      </c>
      <c r="G116" s="114">
        <f t="shared" si="87"/>
        <v>-501933.37000000011</v>
      </c>
      <c r="H116" s="114">
        <f t="shared" si="87"/>
        <v>2758.5100000000093</v>
      </c>
      <c r="I116" s="114">
        <f t="shared" si="87"/>
        <v>63785.22000000003</v>
      </c>
      <c r="J116" s="114">
        <f t="shared" si="87"/>
        <v>213331.29000000004</v>
      </c>
      <c r="K116" s="114">
        <f t="shared" si="87"/>
        <v>715894.16</v>
      </c>
      <c r="L116" s="114">
        <f t="shared" si="87"/>
        <v>1266727.5699999998</v>
      </c>
      <c r="M116" s="114">
        <f t="shared" si="87"/>
        <v>1032354.9899999998</v>
      </c>
      <c r="N116" s="115">
        <f t="shared" si="87"/>
        <v>-1013836.27</v>
      </c>
      <c r="O116" s="113">
        <f t="shared" si="87"/>
        <v>280698.64000000013</v>
      </c>
      <c r="P116" s="114">
        <f t="shared" si="87"/>
        <v>377836.93999999994</v>
      </c>
      <c r="Q116" s="114">
        <f t="shared" si="87"/>
        <v>-50359.650000000023</v>
      </c>
      <c r="R116" s="114">
        <f t="shared" si="87"/>
        <v>-120829.55999999994</v>
      </c>
      <c r="S116" s="114">
        <f t="shared" si="87"/>
        <v>-51829.890000000014</v>
      </c>
      <c r="T116" s="114">
        <v>28688</v>
      </c>
      <c r="U116" s="115">
        <v>32422</v>
      </c>
      <c r="V116" s="237">
        <f t="shared" ref="V116:V120" si="93">IF(ISERROR((O116-C116)/C116)=TRUE,0,(O116-C116)/C116)</f>
        <v>-0.88422005977078655</v>
      </c>
      <c r="W116" s="238">
        <f t="shared" si="89"/>
        <v>-1.5373922593326079</v>
      </c>
      <c r="X116" s="239">
        <f t="shared" si="89"/>
        <v>-0.77915209338826508</v>
      </c>
      <c r="Y116" s="239">
        <f t="shared" si="89"/>
        <v>-0.90738560309744509</v>
      </c>
      <c r="Z116" s="239">
        <f t="shared" si="89"/>
        <v>-0.89673950149996995</v>
      </c>
      <c r="AA116" s="239">
        <f t="shared" si="89"/>
        <v>9.3998172926688337</v>
      </c>
      <c r="AB116" s="206"/>
      <c r="AC116" s="38">
        <f t="shared" si="83"/>
        <v>-2143716.5</v>
      </c>
      <c r="AD116" s="72">
        <f t="shared" si="90"/>
        <v>1080930.32</v>
      </c>
      <c r="AE116" s="73">
        <f t="shared" si="90"/>
        <v>177669.00000000012</v>
      </c>
      <c r="AF116" s="73">
        <f t="shared" si="90"/>
        <v>1183822.46</v>
      </c>
      <c r="AG116" s="73">
        <f t="shared" si="90"/>
        <v>450103.4800000001</v>
      </c>
      <c r="AH116" s="73">
        <f t="shared" si="90"/>
        <v>25929.489999999991</v>
      </c>
      <c r="AI116" s="118"/>
      <c r="AJ116" s="38">
        <f t="shared" si="91"/>
        <v>32422</v>
      </c>
    </row>
    <row r="117" spans="1:36" s="41" customFormat="1" x14ac:dyDescent="0.25">
      <c r="A117" s="172"/>
      <c r="B117" s="42" t="s">
        <v>32</v>
      </c>
      <c r="C117" s="113">
        <f t="shared" si="92"/>
        <v>-339580.45000000019</v>
      </c>
      <c r="D117" s="114">
        <f t="shared" si="92"/>
        <v>-1285826.1499999999</v>
      </c>
      <c r="E117" s="114">
        <f t="shared" si="87"/>
        <v>-1219034.1299999999</v>
      </c>
      <c r="F117" s="114">
        <f t="shared" si="87"/>
        <v>-597851.62000000011</v>
      </c>
      <c r="G117" s="114">
        <f t="shared" si="87"/>
        <v>-149798.81999999983</v>
      </c>
      <c r="H117" s="114">
        <f t="shared" si="87"/>
        <v>-69547.530000000028</v>
      </c>
      <c r="I117" s="114">
        <f t="shared" si="87"/>
        <v>115676.83999999997</v>
      </c>
      <c r="J117" s="114">
        <f t="shared" si="87"/>
        <v>343978.23</v>
      </c>
      <c r="K117" s="114">
        <f t="shared" si="87"/>
        <v>1759304.9800000002</v>
      </c>
      <c r="L117" s="114">
        <f t="shared" si="87"/>
        <v>1913182.9999999995</v>
      </c>
      <c r="M117" s="114">
        <f t="shared" si="87"/>
        <v>772507.95000000019</v>
      </c>
      <c r="N117" s="115">
        <f t="shared" si="87"/>
        <v>574094.13999999966</v>
      </c>
      <c r="O117" s="113">
        <f t="shared" si="87"/>
        <v>-430304.16000000015</v>
      </c>
      <c r="P117" s="114">
        <f t="shared" si="87"/>
        <v>92066.85999999987</v>
      </c>
      <c r="Q117" s="114">
        <f t="shared" si="87"/>
        <v>-701560.56</v>
      </c>
      <c r="R117" s="114">
        <f t="shared" si="87"/>
        <v>-989255.00000000023</v>
      </c>
      <c r="S117" s="114">
        <f t="shared" si="87"/>
        <v>-149150.97999999998</v>
      </c>
      <c r="T117" s="114">
        <v>24221</v>
      </c>
      <c r="U117" s="115">
        <v>5466</v>
      </c>
      <c r="V117" s="237">
        <f t="shared" si="93"/>
        <v>0.26716411383517491</v>
      </c>
      <c r="W117" s="238">
        <f t="shared" si="89"/>
        <v>-1.071601328064451</v>
      </c>
      <c r="X117" s="239">
        <f t="shared" si="89"/>
        <v>-0.42449473502435892</v>
      </c>
      <c r="Y117" s="239">
        <f t="shared" si="89"/>
        <v>0.65468314696546281</v>
      </c>
      <c r="Z117" s="239">
        <f t="shared" si="89"/>
        <v>-4.3247336661253518E-3</v>
      </c>
      <c r="AA117" s="239">
        <f t="shared" si="89"/>
        <v>-1.3482654236606244</v>
      </c>
      <c r="AB117" s="206"/>
      <c r="AC117" s="38">
        <f t="shared" si="83"/>
        <v>-90723.709999999963</v>
      </c>
      <c r="AD117" s="72">
        <f t="shared" si="90"/>
        <v>1377893.0099999998</v>
      </c>
      <c r="AE117" s="73">
        <f t="shared" si="90"/>
        <v>517473.56999999983</v>
      </c>
      <c r="AF117" s="73">
        <f t="shared" si="90"/>
        <v>-391403.38000000012</v>
      </c>
      <c r="AG117" s="73">
        <f t="shared" si="90"/>
        <v>647.83999999985099</v>
      </c>
      <c r="AH117" s="73">
        <f t="shared" si="90"/>
        <v>93768.530000000028</v>
      </c>
      <c r="AI117" s="118"/>
      <c r="AJ117" s="38">
        <f t="shared" si="91"/>
        <v>5466</v>
      </c>
    </row>
    <row r="118" spans="1:36" s="41" customFormat="1" x14ac:dyDescent="0.25">
      <c r="A118" s="172"/>
      <c r="B118" s="42" t="s">
        <v>33</v>
      </c>
      <c r="C118" s="113">
        <f t="shared" si="92"/>
        <v>-99302.050000000745</v>
      </c>
      <c r="D118" s="114">
        <f t="shared" si="92"/>
        <v>-1033574.8700000001</v>
      </c>
      <c r="E118" s="114">
        <f t="shared" si="87"/>
        <v>-1477852.02</v>
      </c>
      <c r="F118" s="114">
        <f t="shared" si="87"/>
        <v>-573803.5299999998</v>
      </c>
      <c r="G118" s="114">
        <f t="shared" si="87"/>
        <v>-291624.25999999978</v>
      </c>
      <c r="H118" s="114">
        <f t="shared" si="87"/>
        <v>-236934.68000000017</v>
      </c>
      <c r="I118" s="114">
        <f t="shared" si="87"/>
        <v>224129.62000000011</v>
      </c>
      <c r="J118" s="114">
        <f t="shared" si="87"/>
        <v>352742.57999999961</v>
      </c>
      <c r="K118" s="114">
        <f t="shared" si="87"/>
        <v>1082845.1400000001</v>
      </c>
      <c r="L118" s="114">
        <f t="shared" si="87"/>
        <v>1516619</v>
      </c>
      <c r="M118" s="114">
        <f t="shared" si="87"/>
        <v>851603.19999999925</v>
      </c>
      <c r="N118" s="115">
        <f t="shared" si="87"/>
        <v>67971.959999999963</v>
      </c>
      <c r="O118" s="113">
        <f t="shared" si="87"/>
        <v>-441130.23000000045</v>
      </c>
      <c r="P118" s="114">
        <f t="shared" si="87"/>
        <v>393221.91999999993</v>
      </c>
      <c r="Q118" s="114">
        <f t="shared" si="87"/>
        <v>-862284.66999999946</v>
      </c>
      <c r="R118" s="114">
        <f t="shared" si="87"/>
        <v>-720481.90000000037</v>
      </c>
      <c r="S118" s="114">
        <f t="shared" si="87"/>
        <v>781393.62000000011</v>
      </c>
      <c r="T118" s="114">
        <v>4247</v>
      </c>
      <c r="U118" s="115">
        <v>281855</v>
      </c>
      <c r="V118" s="237">
        <f t="shared" si="93"/>
        <v>3.4423073843893168</v>
      </c>
      <c r="W118" s="238">
        <f t="shared" si="89"/>
        <v>-1.3804484139596001</v>
      </c>
      <c r="X118" s="239">
        <f t="shared" si="89"/>
        <v>-0.41652840857503481</v>
      </c>
      <c r="Y118" s="239">
        <f t="shared" si="89"/>
        <v>0.25562472576632744</v>
      </c>
      <c r="Z118" s="239">
        <f t="shared" si="89"/>
        <v>-3.6794534172157034</v>
      </c>
      <c r="AA118" s="239">
        <f t="shared" si="89"/>
        <v>-1.0179247715024242</v>
      </c>
      <c r="AB118" s="206"/>
      <c r="AC118" s="38">
        <f t="shared" si="83"/>
        <v>-341828.1799999997</v>
      </c>
      <c r="AD118" s="72">
        <f t="shared" si="90"/>
        <v>1426796.79</v>
      </c>
      <c r="AE118" s="73">
        <f t="shared" si="90"/>
        <v>615567.35000000056</v>
      </c>
      <c r="AF118" s="73">
        <f t="shared" si="90"/>
        <v>-146678.37000000058</v>
      </c>
      <c r="AG118" s="73">
        <f t="shared" si="90"/>
        <v>1073017.8799999999</v>
      </c>
      <c r="AH118" s="73">
        <f t="shared" si="90"/>
        <v>241181.68000000017</v>
      </c>
      <c r="AI118" s="118"/>
      <c r="AJ118" s="38">
        <f t="shared" si="91"/>
        <v>281855</v>
      </c>
    </row>
    <row r="119" spans="1:36" s="41" customFormat="1" x14ac:dyDescent="0.25">
      <c r="A119" s="172"/>
      <c r="B119" s="42" t="s">
        <v>34</v>
      </c>
      <c r="C119" s="113">
        <f t="shared" si="92"/>
        <v>63101.979999999516</v>
      </c>
      <c r="D119" s="114">
        <f t="shared" si="92"/>
        <v>-43708.859999999404</v>
      </c>
      <c r="E119" s="114">
        <f t="shared" si="87"/>
        <v>-136807.11999999918</v>
      </c>
      <c r="F119" s="114">
        <f t="shared" si="87"/>
        <v>-196741.40999999968</v>
      </c>
      <c r="G119" s="114">
        <f t="shared" si="87"/>
        <v>236862.10999999987</v>
      </c>
      <c r="H119" s="114">
        <f t="shared" si="87"/>
        <v>-486545.35999999987</v>
      </c>
      <c r="I119" s="114">
        <f t="shared" si="87"/>
        <v>484857.19000000018</v>
      </c>
      <c r="J119" s="114">
        <f t="shared" si="87"/>
        <v>-218078.37999999989</v>
      </c>
      <c r="K119" s="114">
        <f t="shared" si="87"/>
        <v>1201980.7600000002</v>
      </c>
      <c r="L119" s="114">
        <f t="shared" si="87"/>
        <v>1229894.6599999997</v>
      </c>
      <c r="M119" s="114">
        <f t="shared" si="87"/>
        <v>887597.67000000086</v>
      </c>
      <c r="N119" s="115">
        <f t="shared" si="87"/>
        <v>-147768.49000000022</v>
      </c>
      <c r="O119" s="113">
        <f t="shared" si="87"/>
        <v>339272.30999999959</v>
      </c>
      <c r="P119" s="114">
        <f t="shared" si="87"/>
        <v>831600.89000000013</v>
      </c>
      <c r="Q119" s="114">
        <f t="shared" si="87"/>
        <v>-1080155.0500000003</v>
      </c>
      <c r="R119" s="114">
        <f t="shared" si="87"/>
        <v>351108.2799999998</v>
      </c>
      <c r="S119" s="114">
        <f t="shared" si="87"/>
        <v>-119708.15000000037</v>
      </c>
      <c r="T119" s="114">
        <v>280943</v>
      </c>
      <c r="U119" s="115">
        <v>1400908</v>
      </c>
      <c r="V119" s="237">
        <f t="shared" si="93"/>
        <v>4.3765715433969294</v>
      </c>
      <c r="W119" s="238">
        <f t="shared" si="89"/>
        <v>-20.025911222576187</v>
      </c>
      <c r="X119" s="239">
        <f t="shared" si="89"/>
        <v>6.8954593152754535</v>
      </c>
      <c r="Y119" s="239">
        <f t="shared" si="89"/>
        <v>-2.7846180933642812</v>
      </c>
      <c r="Z119" s="239">
        <f t="shared" si="89"/>
        <v>-1.5053917234799623</v>
      </c>
      <c r="AA119" s="239">
        <f t="shared" si="89"/>
        <v>-1.5774240658671579</v>
      </c>
      <c r="AB119" s="206"/>
      <c r="AC119" s="38">
        <f t="shared" si="83"/>
        <v>276170.33000000007</v>
      </c>
      <c r="AD119" s="72">
        <f t="shared" si="90"/>
        <v>875309.74999999953</v>
      </c>
      <c r="AE119" s="73">
        <f t="shared" si="90"/>
        <v>-943347.9300000011</v>
      </c>
      <c r="AF119" s="73">
        <f t="shared" si="90"/>
        <v>547849.68999999948</v>
      </c>
      <c r="AG119" s="73">
        <f t="shared" si="90"/>
        <v>-356570.26000000024</v>
      </c>
      <c r="AH119" s="73">
        <f t="shared" si="90"/>
        <v>767488.35999999987</v>
      </c>
      <c r="AI119" s="118"/>
      <c r="AJ119" s="38">
        <f t="shared" si="91"/>
        <v>1400908</v>
      </c>
    </row>
    <row r="120" spans="1:36" s="150" customFormat="1" ht="15.75" thickBot="1" x14ac:dyDescent="0.3">
      <c r="A120" s="173"/>
      <c r="B120" s="57" t="s">
        <v>35</v>
      </c>
      <c r="C120" s="144">
        <f>SUM(C115:C119)</f>
        <v>879222.02999999514</v>
      </c>
      <c r="D120" s="145">
        <f t="shared" ref="D120:AJ120" si="94">SUM(D115:D119)</f>
        <v>-9749872.2099999972</v>
      </c>
      <c r="E120" s="145">
        <f t="shared" si="94"/>
        <v>-8695124.1599999983</v>
      </c>
      <c r="F120" s="39">
        <f t="shared" si="94"/>
        <v>-6832675.4899999984</v>
      </c>
      <c r="G120" s="145">
        <f t="shared" si="94"/>
        <v>-3288712.8699999992</v>
      </c>
      <c r="H120" s="145">
        <f t="shared" si="94"/>
        <v>-2236211.7800000007</v>
      </c>
      <c r="I120" s="145">
        <f t="shared" si="94"/>
        <v>594535.5699999996</v>
      </c>
      <c r="J120" s="145">
        <f t="shared" si="94"/>
        <v>2502901.7499999991</v>
      </c>
      <c r="K120" s="145">
        <f t="shared" si="94"/>
        <v>10051646.760000002</v>
      </c>
      <c r="L120" s="145">
        <f t="shared" si="94"/>
        <v>15074405.970000003</v>
      </c>
      <c r="M120" s="145">
        <f t="shared" si="94"/>
        <v>12477707.73</v>
      </c>
      <c r="N120" s="146">
        <f t="shared" si="94"/>
        <v>289204.92999999924</v>
      </c>
      <c r="O120" s="184">
        <f t="shared" si="94"/>
        <v>-1087404.4400000009</v>
      </c>
      <c r="P120" s="39">
        <f t="shared" si="94"/>
        <v>1590186.6999999997</v>
      </c>
      <c r="Q120" s="39">
        <f t="shared" si="94"/>
        <v>-3656115.5700000003</v>
      </c>
      <c r="R120" s="39">
        <f t="shared" si="94"/>
        <v>-8822561.3200000003</v>
      </c>
      <c r="S120" s="39">
        <f t="shared" si="94"/>
        <v>-1206742.3100000005</v>
      </c>
      <c r="T120" s="145">
        <v>-233683</v>
      </c>
      <c r="U120" s="146">
        <v>2118726</v>
      </c>
      <c r="V120" s="208">
        <f t="shared" si="93"/>
        <v>-2.2367802476468963</v>
      </c>
      <c r="W120" s="212">
        <f t="shared" si="89"/>
        <v>-1.1630982094687372</v>
      </c>
      <c r="X120" s="213">
        <f t="shared" si="89"/>
        <v>-0.57952117730311958</v>
      </c>
      <c r="Y120" s="213">
        <f t="shared" si="89"/>
        <v>0.2912308411122862</v>
      </c>
      <c r="Z120" s="213">
        <f t="shared" si="89"/>
        <v>-0.63306547038264216</v>
      </c>
      <c r="AA120" s="213">
        <f t="shared" si="89"/>
        <v>-0.89550050577052231</v>
      </c>
      <c r="AB120" s="214"/>
      <c r="AC120" s="39">
        <f t="shared" si="85"/>
        <v>-1966626.469999996</v>
      </c>
      <c r="AD120" s="147">
        <f t="shared" si="85"/>
        <v>11340058.91</v>
      </c>
      <c r="AE120" s="148">
        <f t="shared" si="85"/>
        <v>5039008.589999998</v>
      </c>
      <c r="AF120" s="148">
        <f t="shared" si="85"/>
        <v>-1989885.8300000015</v>
      </c>
      <c r="AG120" s="148">
        <f t="shared" ref="AG120:AH120" si="95">SUM(AG115:AG119)</f>
        <v>2081970.5599999987</v>
      </c>
      <c r="AH120" s="148">
        <f t="shared" si="95"/>
        <v>2002528.7800000007</v>
      </c>
      <c r="AI120" s="149"/>
      <c r="AJ120" s="39">
        <f t="shared" si="94"/>
        <v>2118726</v>
      </c>
    </row>
    <row r="121" spans="1:36" s="66" customFormat="1" x14ac:dyDescent="0.2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7"/>
      <c r="V121" s="233"/>
      <c r="W121" s="234"/>
      <c r="X121" s="235"/>
      <c r="Y121" s="235"/>
      <c r="Z121" s="235"/>
      <c r="AA121" s="235"/>
      <c r="AB121" s="236"/>
      <c r="AC121" s="88"/>
      <c r="AD121" s="89"/>
      <c r="AE121" s="90"/>
      <c r="AF121" s="90"/>
      <c r="AG121" s="90"/>
      <c r="AH121" s="90"/>
      <c r="AI121" s="91"/>
      <c r="AJ121" s="88"/>
    </row>
    <row r="122" spans="1:36" s="66" customFormat="1" x14ac:dyDescent="0.2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125">
        <v>77</v>
      </c>
      <c r="V122" s="237">
        <f>IF(ISERROR((O122-C122)/C122)=TRUE,0,(O122-C122)/C122)</f>
        <v>-0.25287356321839083</v>
      </c>
      <c r="W122" s="238">
        <f t="shared" ref="W122:AA127" si="96">IF(ISERROR((P122-D122)/D122)=TRUE,0,(P122-D122)/D122)</f>
        <v>-0.33687943262411346</v>
      </c>
      <c r="X122" s="239">
        <f t="shared" si="96"/>
        <v>-0.49844236760124611</v>
      </c>
      <c r="Y122" s="239">
        <f t="shared" si="96"/>
        <v>-0.58012820512820518</v>
      </c>
      <c r="Z122" s="239">
        <f t="shared" si="96"/>
        <v>-0.67763157894736847</v>
      </c>
      <c r="AA122" s="239">
        <f t="shared" si="96"/>
        <v>-0.7539936102236422</v>
      </c>
      <c r="AB122" s="253"/>
      <c r="AC122" s="71">
        <f t="shared" ref="AC122:AH126" si="97">O122-C122</f>
        <v>-66</v>
      </c>
      <c r="AD122" s="72">
        <f t="shared" si="97"/>
        <v>-95</v>
      </c>
      <c r="AE122" s="73">
        <f t="shared" si="97"/>
        <v>-160</v>
      </c>
      <c r="AF122" s="73">
        <f t="shared" si="97"/>
        <v>-181</v>
      </c>
      <c r="AG122" s="73">
        <f t="shared" si="97"/>
        <v>-206</v>
      </c>
      <c r="AH122" s="73">
        <f t="shared" si="97"/>
        <v>-236</v>
      </c>
      <c r="AI122" s="127"/>
      <c r="AJ122" s="71">
        <f>IF(ISERROR(GETPIVOTDATA("VALUE",'CSS WK pvt'!$J$2,"DT_FILE",AJ$8,"COMMODITY",AJ$6,"TRIM_CAT",TRIM(B122),"TRIM_LINE",A121))=TRUE,0,GETPIVOTDATA("VALUE",'CSS WK pvt'!$J$2,"DT_FILE",AJ$8,"COMMODITY",AJ$6,"TRIM_CAT",TRIM(B122),"TRIM_LINE",A121))</f>
        <v>77</v>
      </c>
    </row>
    <row r="123" spans="1:36" s="66" customFormat="1" x14ac:dyDescent="0.2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125">
        <v>527</v>
      </c>
      <c r="V123" s="237">
        <f t="shared" ref="V123:V127" si="98">IF(ISERROR((O123-C123)/C123)=TRUE,0,(O123-C123)/C123)</f>
        <v>0.16998468606431852</v>
      </c>
      <c r="W123" s="238">
        <f t="shared" si="96"/>
        <v>2.6385224274406332E-3</v>
      </c>
      <c r="X123" s="239">
        <f t="shared" si="96"/>
        <v>-0.29417571569595263</v>
      </c>
      <c r="Y123" s="239">
        <f t="shared" si="96"/>
        <v>-0.47084421235857266</v>
      </c>
      <c r="Z123" s="239">
        <f t="shared" si="96"/>
        <v>-0.43744607420189818</v>
      </c>
      <c r="AA123" s="239">
        <f t="shared" si="96"/>
        <v>-0.5426621160409556</v>
      </c>
      <c r="AB123" s="253"/>
      <c r="AC123" s="71">
        <f t="shared" si="83"/>
        <v>111</v>
      </c>
      <c r="AD123" s="72">
        <f t="shared" si="97"/>
        <v>2</v>
      </c>
      <c r="AE123" s="73">
        <f t="shared" si="97"/>
        <v>-298</v>
      </c>
      <c r="AF123" s="73">
        <f t="shared" si="97"/>
        <v>-541</v>
      </c>
      <c r="AG123" s="73">
        <f t="shared" si="97"/>
        <v>-507</v>
      </c>
      <c r="AH123" s="73">
        <f t="shared" si="97"/>
        <v>-636</v>
      </c>
      <c r="AI123" s="127"/>
      <c r="AJ123" s="71">
        <f>IF(ISERROR(GETPIVOTDATA("VALUE",'CSS WK pvt'!$J$2,"DT_FILE",AJ$8,"COMMODITY",AJ$6,"TRIM_CAT",TRIM(B123),"TRIM_LINE",A121))=TRUE,0,GETPIVOTDATA("VALUE",'CSS WK pvt'!$J$2,"DT_FILE",AJ$8,"COMMODITY",AJ$6,"TRIM_CAT",TRIM(B123),"TRIM_LINE",A121))</f>
        <v>527</v>
      </c>
    </row>
    <row r="124" spans="1:36" s="66" customFormat="1" x14ac:dyDescent="0.2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125"/>
      <c r="V124" s="237">
        <f t="shared" si="98"/>
        <v>0</v>
      </c>
      <c r="W124" s="238">
        <f t="shared" si="96"/>
        <v>0</v>
      </c>
      <c r="X124" s="239">
        <f t="shared" si="96"/>
        <v>0</v>
      </c>
      <c r="Y124" s="239">
        <f t="shared" si="96"/>
        <v>0</v>
      </c>
      <c r="Z124" s="239">
        <f t="shared" si="96"/>
        <v>0</v>
      </c>
      <c r="AA124" s="239">
        <f t="shared" si="96"/>
        <v>0</v>
      </c>
      <c r="AB124" s="253"/>
      <c r="AC124" s="71">
        <f t="shared" si="83"/>
        <v>0</v>
      </c>
      <c r="AD124" s="72">
        <f t="shared" si="97"/>
        <v>0</v>
      </c>
      <c r="AE124" s="73">
        <f t="shared" si="97"/>
        <v>0</v>
      </c>
      <c r="AF124" s="73">
        <f t="shared" si="97"/>
        <v>0</v>
      </c>
      <c r="AG124" s="73">
        <f t="shared" si="97"/>
        <v>0</v>
      </c>
      <c r="AH124" s="73">
        <f t="shared" si="97"/>
        <v>0</v>
      </c>
      <c r="AI124" s="127"/>
      <c r="AJ124" s="71"/>
    </row>
    <row r="125" spans="1:36" s="66" customFormat="1" x14ac:dyDescent="0.2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125"/>
      <c r="V125" s="237">
        <f t="shared" si="98"/>
        <v>0</v>
      </c>
      <c r="W125" s="238">
        <f t="shared" si="96"/>
        <v>0</v>
      </c>
      <c r="X125" s="239">
        <f t="shared" si="96"/>
        <v>0</v>
      </c>
      <c r="Y125" s="239">
        <f t="shared" si="96"/>
        <v>0</v>
      </c>
      <c r="Z125" s="239">
        <f t="shared" si="96"/>
        <v>0</v>
      </c>
      <c r="AA125" s="239">
        <f t="shared" si="96"/>
        <v>0</v>
      </c>
      <c r="AB125" s="253"/>
      <c r="AC125" s="71">
        <f t="shared" si="83"/>
        <v>0</v>
      </c>
      <c r="AD125" s="72">
        <f t="shared" si="97"/>
        <v>0</v>
      </c>
      <c r="AE125" s="73">
        <f t="shared" si="97"/>
        <v>0</v>
      </c>
      <c r="AF125" s="73">
        <f t="shared" si="97"/>
        <v>0</v>
      </c>
      <c r="AG125" s="73">
        <f t="shared" si="97"/>
        <v>0</v>
      </c>
      <c r="AH125" s="73">
        <f t="shared" si="97"/>
        <v>0</v>
      </c>
      <c r="AI125" s="127"/>
      <c r="AJ125" s="71"/>
    </row>
    <row r="126" spans="1:36" s="66" customFormat="1" x14ac:dyDescent="0.2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125"/>
      <c r="V126" s="237">
        <f t="shared" si="98"/>
        <v>0</v>
      </c>
      <c r="W126" s="238">
        <f t="shared" si="96"/>
        <v>0</v>
      </c>
      <c r="X126" s="239">
        <f t="shared" si="96"/>
        <v>0</v>
      </c>
      <c r="Y126" s="239">
        <f t="shared" si="96"/>
        <v>0</v>
      </c>
      <c r="Z126" s="239">
        <f t="shared" si="96"/>
        <v>0</v>
      </c>
      <c r="AA126" s="239">
        <f t="shared" si="96"/>
        <v>0</v>
      </c>
      <c r="AB126" s="253"/>
      <c r="AC126" s="71">
        <f t="shared" si="83"/>
        <v>0</v>
      </c>
      <c r="AD126" s="72">
        <f t="shared" si="97"/>
        <v>0</v>
      </c>
      <c r="AE126" s="73">
        <f t="shared" si="97"/>
        <v>0</v>
      </c>
      <c r="AF126" s="73">
        <f t="shared" si="97"/>
        <v>0</v>
      </c>
      <c r="AG126" s="73">
        <f t="shared" si="97"/>
        <v>0</v>
      </c>
      <c r="AH126" s="73">
        <f t="shared" si="97"/>
        <v>0</v>
      </c>
      <c r="AI126" s="127"/>
      <c r="AJ126" s="71"/>
    </row>
    <row r="127" spans="1:36" s="83" customFormat="1" x14ac:dyDescent="0.25">
      <c r="A127" s="173"/>
      <c r="B127" s="67" t="s">
        <v>35</v>
      </c>
      <c r="C127" s="139">
        <f>SUM(C122:C126)</f>
        <v>914</v>
      </c>
      <c r="D127" s="140">
        <f t="shared" ref="D127:AJ127" si="99">SUM(D122:D126)</f>
        <v>1040</v>
      </c>
      <c r="E127" s="140">
        <f t="shared" si="99"/>
        <v>1334</v>
      </c>
      <c r="F127" s="141">
        <f t="shared" si="99"/>
        <v>1461</v>
      </c>
      <c r="G127" s="140">
        <f t="shared" si="99"/>
        <v>1463</v>
      </c>
      <c r="H127" s="141">
        <f t="shared" si="99"/>
        <v>1485</v>
      </c>
      <c r="I127" s="140">
        <f t="shared" si="99"/>
        <v>1400</v>
      </c>
      <c r="J127" s="141">
        <f t="shared" si="99"/>
        <v>1338</v>
      </c>
      <c r="K127" s="140">
        <f t="shared" si="99"/>
        <v>1219</v>
      </c>
      <c r="L127" s="141">
        <f t="shared" si="99"/>
        <v>1113</v>
      </c>
      <c r="M127" s="141">
        <f t="shared" si="99"/>
        <v>1049</v>
      </c>
      <c r="N127" s="142">
        <f t="shared" si="99"/>
        <v>992</v>
      </c>
      <c r="O127" s="139">
        <f t="shared" si="99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142">
        <v>604</v>
      </c>
      <c r="V127" s="241">
        <f t="shared" si="98"/>
        <v>4.923413566739606E-2</v>
      </c>
      <c r="W127" s="242">
        <f t="shared" si="96"/>
        <v>-8.9423076923076925E-2</v>
      </c>
      <c r="X127" s="243">
        <f t="shared" si="96"/>
        <v>-0.34332833583208394</v>
      </c>
      <c r="Y127" s="243">
        <f t="shared" si="96"/>
        <v>-0.4941820670773443</v>
      </c>
      <c r="Z127" s="243">
        <f t="shared" si="96"/>
        <v>-0.48735475051264526</v>
      </c>
      <c r="AA127" s="243">
        <f t="shared" si="96"/>
        <v>-0.58720538720538717</v>
      </c>
      <c r="AB127" s="254"/>
      <c r="AC127" s="141">
        <f t="shared" si="85"/>
        <v>45</v>
      </c>
      <c r="AD127" s="143">
        <f t="shared" si="85"/>
        <v>-93</v>
      </c>
      <c r="AE127" s="136">
        <f t="shared" si="85"/>
        <v>-458</v>
      </c>
      <c r="AF127" s="136">
        <f t="shared" ref="AF127:AG127" si="100">SUM(AF122:AF126)</f>
        <v>-722</v>
      </c>
      <c r="AG127" s="136">
        <f t="shared" si="100"/>
        <v>-713</v>
      </c>
      <c r="AH127" s="136">
        <f t="shared" ref="AH127" si="101">SUM(AH122:AH126)</f>
        <v>-872</v>
      </c>
      <c r="AI127" s="138"/>
      <c r="AJ127" s="97">
        <f t="shared" si="99"/>
        <v>604</v>
      </c>
    </row>
    <row r="128" spans="1:36" s="66" customFormat="1" x14ac:dyDescent="0.2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1"/>
      <c r="V128" s="245"/>
      <c r="W128" s="246"/>
      <c r="X128" s="247"/>
      <c r="Y128" s="247"/>
      <c r="Z128" s="247"/>
      <c r="AA128" s="247"/>
      <c r="AB128" s="248"/>
      <c r="AC128" s="102"/>
      <c r="AD128" s="103"/>
      <c r="AE128" s="104"/>
      <c r="AF128" s="104"/>
      <c r="AG128" s="104"/>
      <c r="AH128" s="104"/>
      <c r="AI128" s="105"/>
      <c r="AJ128" s="102"/>
    </row>
    <row r="129" spans="1:36" s="66" customFormat="1" x14ac:dyDescent="0.2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127"/>
      <c r="V129" s="237">
        <f>IF(ISERROR((O129-C129)/C129)=TRUE,0,(O129-C129)/C129)</f>
        <v>14</v>
      </c>
      <c r="W129" s="238">
        <f t="shared" ref="W129:AA134" si="102">IF(ISERROR((P129-D129)/D129)=TRUE,0,(P129-D129)/D129)</f>
        <v>-1</v>
      </c>
      <c r="X129" s="239">
        <f t="shared" si="102"/>
        <v>-1</v>
      </c>
      <c r="Y129" s="239">
        <f t="shared" si="102"/>
        <v>-1</v>
      </c>
      <c r="Z129" s="239">
        <f t="shared" si="102"/>
        <v>-1</v>
      </c>
      <c r="AA129" s="239">
        <f t="shared" si="102"/>
        <v>-1</v>
      </c>
      <c r="AB129" s="253"/>
      <c r="AC129" s="129">
        <f t="shared" ref="AC129:AH133" si="103">O129-C129</f>
        <v>14</v>
      </c>
      <c r="AD129" s="72">
        <f t="shared" si="103"/>
        <v>-50</v>
      </c>
      <c r="AE129" s="73">
        <f t="shared" si="103"/>
        <v>-36</v>
      </c>
      <c r="AF129" s="73">
        <f t="shared" si="103"/>
        <v>-134</v>
      </c>
      <c r="AG129" s="73">
        <f t="shared" si="103"/>
        <v>-62</v>
      </c>
      <c r="AH129" s="73">
        <f t="shared" si="103"/>
        <v>-120</v>
      </c>
      <c r="AI129" s="127"/>
      <c r="AJ129" s="71"/>
    </row>
    <row r="130" spans="1:36" s="66" customFormat="1" x14ac:dyDescent="0.2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127"/>
      <c r="V130" s="237">
        <f t="shared" ref="V130:V134" si="104">IF(ISERROR((O130-C130)/C130)=TRUE,0,(O130-C130)/C130)</f>
        <v>-0.33333333333333331</v>
      </c>
      <c r="W130" s="238">
        <f t="shared" si="102"/>
        <v>-1</v>
      </c>
      <c r="X130" s="239">
        <f t="shared" si="102"/>
        <v>-1</v>
      </c>
      <c r="Y130" s="239">
        <f t="shared" si="102"/>
        <v>-1</v>
      </c>
      <c r="Z130" s="239">
        <f t="shared" si="102"/>
        <v>-1</v>
      </c>
      <c r="AA130" s="239">
        <f t="shared" si="102"/>
        <v>-1</v>
      </c>
      <c r="AB130" s="253"/>
      <c r="AC130" s="129">
        <f t="shared" si="83"/>
        <v>-1</v>
      </c>
      <c r="AD130" s="72">
        <f t="shared" si="103"/>
        <v>-13</v>
      </c>
      <c r="AE130" s="73">
        <f t="shared" si="103"/>
        <v>-14</v>
      </c>
      <c r="AF130" s="73">
        <f t="shared" si="103"/>
        <v>-32</v>
      </c>
      <c r="AG130" s="73">
        <f t="shared" si="103"/>
        <v>-13</v>
      </c>
      <c r="AH130" s="73">
        <f t="shared" si="103"/>
        <v>-37</v>
      </c>
      <c r="AI130" s="127"/>
      <c r="AJ130" s="71"/>
    </row>
    <row r="131" spans="1:36" s="66" customFormat="1" x14ac:dyDescent="0.2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127"/>
      <c r="V131" s="237">
        <f t="shared" si="104"/>
        <v>-0.78947368421052633</v>
      </c>
      <c r="W131" s="238">
        <f t="shared" si="102"/>
        <v>-1</v>
      </c>
      <c r="X131" s="239">
        <f t="shared" si="102"/>
        <v>-1</v>
      </c>
      <c r="Y131" s="239">
        <f t="shared" si="102"/>
        <v>-1</v>
      </c>
      <c r="Z131" s="239">
        <f t="shared" si="102"/>
        <v>-1</v>
      </c>
      <c r="AA131" s="239">
        <f t="shared" si="102"/>
        <v>-1</v>
      </c>
      <c r="AB131" s="253"/>
      <c r="AC131" s="129">
        <f t="shared" si="83"/>
        <v>-15</v>
      </c>
      <c r="AD131" s="72">
        <f t="shared" si="103"/>
        <v>-10</v>
      </c>
      <c r="AE131" s="73">
        <f t="shared" si="103"/>
        <v>-1</v>
      </c>
      <c r="AF131" s="73">
        <f t="shared" si="103"/>
        <v>-6</v>
      </c>
      <c r="AG131" s="73">
        <f t="shared" si="103"/>
        <v>-3</v>
      </c>
      <c r="AH131" s="73">
        <f t="shared" si="103"/>
        <v>-5</v>
      </c>
      <c r="AI131" s="127"/>
      <c r="AJ131" s="71"/>
    </row>
    <row r="132" spans="1:36" s="66" customFormat="1" x14ac:dyDescent="0.2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127"/>
      <c r="V132" s="237">
        <f t="shared" si="104"/>
        <v>-1</v>
      </c>
      <c r="W132" s="238">
        <f t="shared" si="102"/>
        <v>-1</v>
      </c>
      <c r="X132" s="239">
        <f t="shared" si="102"/>
        <v>-1</v>
      </c>
      <c r="Y132" s="239">
        <f t="shared" si="102"/>
        <v>0</v>
      </c>
      <c r="Z132" s="239">
        <f t="shared" si="102"/>
        <v>0</v>
      </c>
      <c r="AA132" s="239">
        <f t="shared" si="102"/>
        <v>-1</v>
      </c>
      <c r="AB132" s="253"/>
      <c r="AC132" s="129">
        <f t="shared" si="83"/>
        <v>-4</v>
      </c>
      <c r="AD132" s="72">
        <f t="shared" si="103"/>
        <v>-3</v>
      </c>
      <c r="AE132" s="73">
        <f t="shared" si="103"/>
        <v>-1</v>
      </c>
      <c r="AF132" s="73">
        <f t="shared" si="103"/>
        <v>0</v>
      </c>
      <c r="AG132" s="73">
        <f t="shared" si="103"/>
        <v>0</v>
      </c>
      <c r="AH132" s="73">
        <f t="shared" si="103"/>
        <v>-1</v>
      </c>
      <c r="AI132" s="127"/>
      <c r="AJ132" s="71"/>
    </row>
    <row r="133" spans="1:36" s="66" customFormat="1" x14ac:dyDescent="0.2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127"/>
      <c r="V133" s="237">
        <f t="shared" si="104"/>
        <v>0</v>
      </c>
      <c r="W133" s="238">
        <f t="shared" si="102"/>
        <v>0</v>
      </c>
      <c r="X133" s="239">
        <f t="shared" si="102"/>
        <v>0</v>
      </c>
      <c r="Y133" s="239">
        <f t="shared" si="102"/>
        <v>0</v>
      </c>
      <c r="Z133" s="239">
        <f t="shared" si="102"/>
        <v>-1</v>
      </c>
      <c r="AA133" s="239">
        <f t="shared" si="102"/>
        <v>0</v>
      </c>
      <c r="AB133" s="253"/>
      <c r="AC133" s="129">
        <f t="shared" si="83"/>
        <v>0</v>
      </c>
      <c r="AD133" s="72">
        <f t="shared" si="103"/>
        <v>0</v>
      </c>
      <c r="AE133" s="73">
        <f t="shared" si="103"/>
        <v>0</v>
      </c>
      <c r="AF133" s="73">
        <f t="shared" si="103"/>
        <v>0</v>
      </c>
      <c r="AG133" s="73">
        <f t="shared" si="103"/>
        <v>-1</v>
      </c>
      <c r="AH133" s="73">
        <f t="shared" si="103"/>
        <v>0</v>
      </c>
      <c r="AI133" s="127"/>
      <c r="AJ133" s="71"/>
    </row>
    <row r="134" spans="1:36" s="83" customFormat="1" x14ac:dyDescent="0.25">
      <c r="A134" s="173"/>
      <c r="B134" s="67" t="s">
        <v>35</v>
      </c>
      <c r="C134" s="135">
        <f>SUM(C129:C133)</f>
        <v>27</v>
      </c>
      <c r="D134" s="136">
        <f t="shared" ref="D134:AJ134" si="105">SUM(D129:D133)</f>
        <v>76</v>
      </c>
      <c r="E134" s="136">
        <f t="shared" si="105"/>
        <v>52</v>
      </c>
      <c r="F134" s="136">
        <f t="shared" si="105"/>
        <v>172</v>
      </c>
      <c r="G134" s="136">
        <f t="shared" si="105"/>
        <v>79</v>
      </c>
      <c r="H134" s="137">
        <f t="shared" si="105"/>
        <v>163</v>
      </c>
      <c r="I134" s="136">
        <f t="shared" si="105"/>
        <v>193</v>
      </c>
      <c r="J134" s="137">
        <f t="shared" si="105"/>
        <v>98</v>
      </c>
      <c r="K134" s="136">
        <f t="shared" si="105"/>
        <v>11</v>
      </c>
      <c r="L134" s="137">
        <f t="shared" si="105"/>
        <v>6</v>
      </c>
      <c r="M134" s="137">
        <f t="shared" si="105"/>
        <v>6</v>
      </c>
      <c r="N134" s="138">
        <f t="shared" si="105"/>
        <v>34</v>
      </c>
      <c r="O134" s="135">
        <f t="shared" si="105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138">
        <v>0</v>
      </c>
      <c r="V134" s="241">
        <f t="shared" si="104"/>
        <v>-0.22222222222222221</v>
      </c>
      <c r="W134" s="242">
        <f t="shared" si="102"/>
        <v>-1</v>
      </c>
      <c r="X134" s="243">
        <f t="shared" si="102"/>
        <v>-1</v>
      </c>
      <c r="Y134" s="243">
        <f t="shared" si="102"/>
        <v>-1</v>
      </c>
      <c r="Z134" s="243">
        <f t="shared" si="102"/>
        <v>-1</v>
      </c>
      <c r="AA134" s="243">
        <f t="shared" si="102"/>
        <v>-1</v>
      </c>
      <c r="AB134" s="254"/>
      <c r="AC134" s="135">
        <f t="shared" ref="AC134:AF141" si="106">SUM(AC129:AC133)</f>
        <v>-6</v>
      </c>
      <c r="AD134" s="137">
        <f t="shared" si="106"/>
        <v>-76</v>
      </c>
      <c r="AE134" s="136">
        <f t="shared" si="106"/>
        <v>-52</v>
      </c>
      <c r="AF134" s="136">
        <f t="shared" ref="AF134:AG134" si="107">SUM(AF129:AF133)</f>
        <v>-172</v>
      </c>
      <c r="AG134" s="136">
        <f t="shared" si="107"/>
        <v>-79</v>
      </c>
      <c r="AH134" s="136">
        <f t="shared" ref="AH134" si="108">SUM(AH129:AH133)</f>
        <v>-163</v>
      </c>
      <c r="AI134" s="138"/>
      <c r="AJ134" s="97">
        <f t="shared" si="105"/>
        <v>0</v>
      </c>
    </row>
    <row r="135" spans="1:36" s="66" customFormat="1" x14ac:dyDescent="0.2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1"/>
      <c r="V135" s="245"/>
      <c r="W135" s="246"/>
      <c r="X135" s="247"/>
      <c r="Y135" s="247"/>
      <c r="Z135" s="247"/>
      <c r="AA135" s="247"/>
      <c r="AB135" s="248"/>
      <c r="AC135" s="102"/>
      <c r="AD135" s="103"/>
      <c r="AE135" s="104"/>
      <c r="AF135" s="104"/>
      <c r="AG135" s="104"/>
      <c r="AH135" s="104"/>
      <c r="AI135" s="105"/>
      <c r="AJ135" s="102"/>
    </row>
    <row r="136" spans="1:36" s="66" customFormat="1" x14ac:dyDescent="0.2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127">
        <v>3038</v>
      </c>
      <c r="V136" s="237">
        <f>IF(ISERROR((O136-C136)/C136)=TRUE,0,(O136-C136)/C136)</f>
        <v>-3.9827550810921784E-2</v>
      </c>
      <c r="W136" s="238">
        <f t="shared" ref="W136:AA141" si="109">IF(ISERROR((P136-D136)/D136)=TRUE,0,(P136-D136)/D136)</f>
        <v>-0.40217197792415882</v>
      </c>
      <c r="X136" s="239">
        <f t="shared" si="109"/>
        <v>-0.55028404729003533</v>
      </c>
      <c r="Y136" s="239">
        <f t="shared" si="109"/>
        <v>-0.52535377358490565</v>
      </c>
      <c r="Z136" s="239">
        <f t="shared" si="109"/>
        <v>-0.48263836239575436</v>
      </c>
      <c r="AA136" s="239">
        <f t="shared" si="109"/>
        <v>-0.52717477420377123</v>
      </c>
      <c r="AB136" s="253"/>
      <c r="AC136" s="129">
        <f t="shared" ref="AC136:AH140" si="110">O136-C136</f>
        <v>-194</v>
      </c>
      <c r="AD136" s="72">
        <f t="shared" si="110"/>
        <v>-2259</v>
      </c>
      <c r="AE136" s="73">
        <f t="shared" si="110"/>
        <v>-3584</v>
      </c>
      <c r="AF136" s="73">
        <f t="shared" si="110"/>
        <v>-3564</v>
      </c>
      <c r="AG136" s="73">
        <f t="shared" si="110"/>
        <v>-3183</v>
      </c>
      <c r="AH136" s="73">
        <f t="shared" si="110"/>
        <v>-3327</v>
      </c>
      <c r="AI136" s="127"/>
      <c r="AJ136" s="71">
        <f>IF(ISERROR(GETPIVOTDATA("VALUE",'CSS WK pvt'!$J$2,"DT_FILE",AJ$8,"COMMODITY",AJ$6,"TRIM_CAT",TRIM(B136),"TRIM_LINE",A135))=TRUE,0,GETPIVOTDATA("VALUE",'CSS WK pvt'!$J$2,"DT_FILE",AJ$8,"COMMODITY",AJ$6,"TRIM_CAT",TRIM(B136),"TRIM_LINE",A135))</f>
        <v>3038</v>
      </c>
    </row>
    <row r="137" spans="1:36" s="66" customFormat="1" x14ac:dyDescent="0.2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127">
        <v>674</v>
      </c>
      <c r="V137" s="237">
        <f t="shared" ref="V137:V141" si="111">IF(ISERROR((O137-C137)/C137)=TRUE,0,(O137-C137)/C137)</f>
        <v>-0.4250374812593703</v>
      </c>
      <c r="W137" s="238">
        <f t="shared" si="109"/>
        <v>-0.59837177747625514</v>
      </c>
      <c r="X137" s="239">
        <f t="shared" si="109"/>
        <v>-0.67118827997829622</v>
      </c>
      <c r="Y137" s="239">
        <f t="shared" si="109"/>
        <v>-0.63320246775098155</v>
      </c>
      <c r="Z137" s="239">
        <f t="shared" si="109"/>
        <v>-0.55204460966542745</v>
      </c>
      <c r="AA137" s="239">
        <f t="shared" si="109"/>
        <v>-0.604179471419791</v>
      </c>
      <c r="AB137" s="253"/>
      <c r="AC137" s="129">
        <f t="shared" si="83"/>
        <v>-567</v>
      </c>
      <c r="AD137" s="72">
        <f t="shared" si="110"/>
        <v>-882</v>
      </c>
      <c r="AE137" s="73">
        <f t="shared" si="110"/>
        <v>-1237</v>
      </c>
      <c r="AF137" s="73">
        <f t="shared" si="110"/>
        <v>-1129</v>
      </c>
      <c r="AG137" s="73">
        <f t="shared" si="110"/>
        <v>-891</v>
      </c>
      <c r="AH137" s="73">
        <f t="shared" si="110"/>
        <v>-983</v>
      </c>
      <c r="AI137" s="127"/>
      <c r="AJ137" s="71">
        <f>IF(ISERROR(GETPIVOTDATA("VALUE",'CSS WK pvt'!$J$2,"DT_FILE",AJ$8,"COMMODITY",AJ$6,"TRIM_CAT",TRIM(B137),"TRIM_LINE",A135))=TRUE,0,GETPIVOTDATA("VALUE",'CSS WK pvt'!$J$2,"DT_FILE",AJ$8,"COMMODITY",AJ$6,"TRIM_CAT",TRIM(B137),"TRIM_LINE",A135))</f>
        <v>674</v>
      </c>
    </row>
    <row r="138" spans="1:36" s="66" customFormat="1" x14ac:dyDescent="0.2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127">
        <v>106</v>
      </c>
      <c r="V138" s="237">
        <f t="shared" si="111"/>
        <v>-0.37037037037037035</v>
      </c>
      <c r="W138" s="238">
        <f t="shared" si="109"/>
        <v>-0.31578947368421051</v>
      </c>
      <c r="X138" s="239">
        <f t="shared" si="109"/>
        <v>0.20588235294117646</v>
      </c>
      <c r="Y138" s="239">
        <f t="shared" si="109"/>
        <v>0.66153846153846152</v>
      </c>
      <c r="Z138" s="239">
        <f t="shared" si="109"/>
        <v>1.25</v>
      </c>
      <c r="AA138" s="239">
        <f t="shared" si="109"/>
        <v>1.3695652173913044</v>
      </c>
      <c r="AB138" s="253"/>
      <c r="AC138" s="129">
        <f t="shared" si="83"/>
        <v>-20</v>
      </c>
      <c r="AD138" s="72">
        <f t="shared" si="110"/>
        <v>-18</v>
      </c>
      <c r="AE138" s="73">
        <f t="shared" si="110"/>
        <v>14</v>
      </c>
      <c r="AF138" s="73">
        <f t="shared" si="110"/>
        <v>43</v>
      </c>
      <c r="AG138" s="73">
        <f t="shared" si="110"/>
        <v>70</v>
      </c>
      <c r="AH138" s="73">
        <f t="shared" si="110"/>
        <v>63</v>
      </c>
      <c r="AI138" s="127"/>
      <c r="AJ138" s="71">
        <f>IF(ISERROR(GETPIVOTDATA("VALUE",'CSS WK pvt'!$J$2,"DT_FILE",AJ$8,"COMMODITY",AJ$6,"TRIM_CAT",TRIM(B138),"TRIM_LINE",A135))=TRUE,0,GETPIVOTDATA("VALUE",'CSS WK pvt'!$J$2,"DT_FILE",AJ$8,"COMMODITY",AJ$6,"TRIM_CAT",TRIM(B138),"TRIM_LINE",A135))</f>
        <v>106</v>
      </c>
    </row>
    <row r="139" spans="1:36" s="66" customFormat="1" x14ac:dyDescent="0.2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127">
        <v>35</v>
      </c>
      <c r="V139" s="237">
        <f t="shared" si="111"/>
        <v>0.3</v>
      </c>
      <c r="W139" s="238">
        <f t="shared" si="109"/>
        <v>9.0909090909090912E-2</v>
      </c>
      <c r="X139" s="239">
        <f t="shared" si="109"/>
        <v>0.90909090909090906</v>
      </c>
      <c r="Y139" s="239">
        <f t="shared" si="109"/>
        <v>0.53333333333333333</v>
      </c>
      <c r="Z139" s="239">
        <f t="shared" si="109"/>
        <v>0.83333333333333337</v>
      </c>
      <c r="AA139" s="239">
        <f t="shared" si="109"/>
        <v>0.85</v>
      </c>
      <c r="AB139" s="253"/>
      <c r="AC139" s="129">
        <f t="shared" si="83"/>
        <v>3</v>
      </c>
      <c r="AD139" s="72">
        <f t="shared" si="110"/>
        <v>1</v>
      </c>
      <c r="AE139" s="73">
        <f t="shared" si="110"/>
        <v>10</v>
      </c>
      <c r="AF139" s="73">
        <f t="shared" si="110"/>
        <v>8</v>
      </c>
      <c r="AG139" s="73">
        <f t="shared" si="110"/>
        <v>15</v>
      </c>
      <c r="AH139" s="73">
        <f t="shared" si="110"/>
        <v>17</v>
      </c>
      <c r="AI139" s="127"/>
      <c r="AJ139" s="71">
        <f>IF(ISERROR(GETPIVOTDATA("VALUE",'CSS WK pvt'!$J$2,"DT_FILE",AJ$8,"COMMODITY",AJ$6,"TRIM_CAT",TRIM(B139),"TRIM_LINE",A135))=TRUE,0,GETPIVOTDATA("VALUE",'CSS WK pvt'!$J$2,"DT_FILE",AJ$8,"COMMODITY",AJ$6,"TRIM_CAT",TRIM(B139),"TRIM_LINE",A135))</f>
        <v>35</v>
      </c>
    </row>
    <row r="140" spans="1:36" s="66" customFormat="1" x14ac:dyDescent="0.2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127">
        <v>6</v>
      </c>
      <c r="V140" s="237">
        <f t="shared" si="111"/>
        <v>1</v>
      </c>
      <c r="W140" s="238">
        <f t="shared" si="109"/>
        <v>3</v>
      </c>
      <c r="X140" s="239">
        <f t="shared" si="109"/>
        <v>0</v>
      </c>
      <c r="Y140" s="239">
        <f t="shared" si="109"/>
        <v>1</v>
      </c>
      <c r="Z140" s="239">
        <f t="shared" si="109"/>
        <v>6</v>
      </c>
      <c r="AA140" s="239">
        <f t="shared" si="109"/>
        <v>4</v>
      </c>
      <c r="AB140" s="253"/>
      <c r="AC140" s="129">
        <f t="shared" si="83"/>
        <v>1</v>
      </c>
      <c r="AD140" s="72">
        <f t="shared" si="110"/>
        <v>3</v>
      </c>
      <c r="AE140" s="73">
        <f t="shared" si="110"/>
        <v>2</v>
      </c>
      <c r="AF140" s="73">
        <f t="shared" si="110"/>
        <v>1</v>
      </c>
      <c r="AG140" s="73">
        <f t="shared" si="110"/>
        <v>6</v>
      </c>
      <c r="AH140" s="73">
        <f t="shared" si="110"/>
        <v>4</v>
      </c>
      <c r="AI140" s="127"/>
      <c r="AJ140" s="71">
        <f>IF(ISERROR(GETPIVOTDATA("VALUE",'CSS WK pvt'!$J$2,"DT_FILE",AJ$8,"COMMODITY",AJ$6,"TRIM_CAT",TRIM(B140),"TRIM_LINE",A135))=TRUE,0,GETPIVOTDATA("VALUE",'CSS WK pvt'!$J$2,"DT_FILE",AJ$8,"COMMODITY",AJ$6,"TRIM_CAT",TRIM(B140),"TRIM_LINE",A135))</f>
        <v>6</v>
      </c>
    </row>
    <row r="141" spans="1:36" s="83" customFormat="1" ht="15.75" thickBot="1" x14ac:dyDescent="0.3">
      <c r="A141" s="173"/>
      <c r="B141" s="130" t="s">
        <v>35</v>
      </c>
      <c r="C141" s="131">
        <f>SUM(C136:C140)</f>
        <v>6270</v>
      </c>
      <c r="D141" s="132">
        <f t="shared" ref="D141:AJ141" si="112">SUM(D136:D140)</f>
        <v>7160</v>
      </c>
      <c r="E141" s="132">
        <f t="shared" si="112"/>
        <v>8435</v>
      </c>
      <c r="F141" s="132">
        <f t="shared" si="112"/>
        <v>8648</v>
      </c>
      <c r="G141" s="132">
        <f t="shared" si="112"/>
        <v>8284</v>
      </c>
      <c r="H141" s="133">
        <f t="shared" si="112"/>
        <v>8005</v>
      </c>
      <c r="I141" s="132">
        <f t="shared" si="112"/>
        <v>7669</v>
      </c>
      <c r="J141" s="133">
        <f t="shared" si="112"/>
        <v>7268</v>
      </c>
      <c r="K141" s="132">
        <f t="shared" si="112"/>
        <v>6247</v>
      </c>
      <c r="L141" s="133">
        <f t="shared" si="112"/>
        <v>6010</v>
      </c>
      <c r="M141" s="133">
        <f t="shared" si="112"/>
        <v>5634</v>
      </c>
      <c r="N141" s="134">
        <f t="shared" si="112"/>
        <v>5797</v>
      </c>
      <c r="O141" s="131">
        <f t="shared" si="112"/>
        <v>5493</v>
      </c>
      <c r="P141" s="133">
        <v>4005</v>
      </c>
      <c r="Q141" s="132">
        <v>3640</v>
      </c>
      <c r="R141" s="133">
        <v>4007</v>
      </c>
      <c r="S141" s="132">
        <v>4301</v>
      </c>
      <c r="T141" s="133">
        <v>3779</v>
      </c>
      <c r="U141" s="134">
        <v>3859</v>
      </c>
      <c r="V141" s="255">
        <f t="shared" si="111"/>
        <v>-0.12392344497607656</v>
      </c>
      <c r="W141" s="255">
        <f t="shared" si="109"/>
        <v>-0.44064245810055863</v>
      </c>
      <c r="X141" s="255">
        <f t="shared" si="109"/>
        <v>-0.56846473029045641</v>
      </c>
      <c r="Y141" s="255">
        <f t="shared" si="109"/>
        <v>-0.53665587419056426</v>
      </c>
      <c r="Z141" s="255">
        <f t="shared" si="109"/>
        <v>-0.48080637373249641</v>
      </c>
      <c r="AA141" s="255">
        <f t="shared" si="109"/>
        <v>-0.52792004996876951</v>
      </c>
      <c r="AB141" s="256"/>
      <c r="AC141" s="131">
        <f t="shared" si="106"/>
        <v>-777</v>
      </c>
      <c r="AD141" s="133">
        <f t="shared" si="106"/>
        <v>-3155</v>
      </c>
      <c r="AE141" s="132">
        <f t="shared" si="106"/>
        <v>-4795</v>
      </c>
      <c r="AF141" s="132">
        <f t="shared" si="106"/>
        <v>-4641</v>
      </c>
      <c r="AG141" s="132">
        <f t="shared" ref="AG141:AH141" si="113">SUM(AG136:AG140)</f>
        <v>-3983</v>
      </c>
      <c r="AH141" s="132">
        <f t="shared" si="113"/>
        <v>-4226</v>
      </c>
      <c r="AI141" s="134"/>
      <c r="AJ141" s="131">
        <f t="shared" si="112"/>
        <v>3859</v>
      </c>
    </row>
    <row r="142" spans="1:36" ht="15.75" thickTop="1" x14ac:dyDescent="0.2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8"/>
      <c r="V142" s="233"/>
      <c r="W142" s="234"/>
      <c r="X142" s="235"/>
      <c r="Y142" s="235"/>
      <c r="Z142" s="235"/>
      <c r="AA142" s="235"/>
      <c r="AB142" s="236"/>
      <c r="AC142" s="109"/>
      <c r="AD142" s="110"/>
      <c r="AE142" s="111"/>
      <c r="AF142" s="111"/>
      <c r="AG142" s="111"/>
      <c r="AH142" s="111"/>
      <c r="AI142" s="112"/>
      <c r="AJ142" s="109"/>
    </row>
    <row r="143" spans="1:36" x14ac:dyDescent="0.2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115">
        <v>6809111</v>
      </c>
      <c r="V143" s="237">
        <f>IF(ISERROR((O143-C143)/C143)=TRUE,0,(O143-C143)/C143)</f>
        <v>-0.16774358205030235</v>
      </c>
      <c r="W143" s="238">
        <f t="shared" ref="W143:AA148" si="114">IF(ISERROR((P143-D143)/D143)=TRUE,0,(P143-D143)/D143)</f>
        <v>0.1122968044850861</v>
      </c>
      <c r="X143" s="239">
        <f t="shared" si="114"/>
        <v>0.3412111024633433</v>
      </c>
      <c r="Y143" s="239">
        <f t="shared" si="114"/>
        <v>-6.5267223695918392E-2</v>
      </c>
      <c r="Z143" s="239">
        <f t="shared" si="114"/>
        <v>0.1706522945161508</v>
      </c>
      <c r="AA143" s="239">
        <f t="shared" si="114"/>
        <v>3.9489793966284971E-2</v>
      </c>
      <c r="AB143" s="206"/>
      <c r="AC143" s="38">
        <f t="shared" ref="AC143:AH147" si="115">O143-C143</f>
        <v>-4115780.2800000012</v>
      </c>
      <c r="AD143" s="72">
        <f t="shared" si="115"/>
        <v>1837621.9900000002</v>
      </c>
      <c r="AE143" s="73">
        <f t="shared" si="115"/>
        <v>3887487.5199999996</v>
      </c>
      <c r="AF143" s="73">
        <f t="shared" si="115"/>
        <v>-548358.6799999997</v>
      </c>
      <c r="AG143" s="73">
        <f t="shared" si="115"/>
        <v>1020193.0300000003</v>
      </c>
      <c r="AH143" s="73">
        <f t="shared" si="115"/>
        <v>257266.50999999978</v>
      </c>
      <c r="AI143" s="118"/>
      <c r="AJ143" s="71">
        <f>IF(ISERROR(GETPIVOTDATA("VALUE",'CSS WK pvt'!$J$2,"DT_FILE",AJ$8,"COMMODITY",AJ$6,"TRIM_CAT",TRIM(B143),"TRIM_LINE",A142))=TRUE,0,GETPIVOTDATA("VALUE",'CSS WK pvt'!$J$2,"DT_FILE",AJ$8,"COMMODITY",AJ$6,"TRIM_CAT",TRIM(B143),"TRIM_LINE",A142))</f>
        <v>6809111</v>
      </c>
    </row>
    <row r="144" spans="1:36" x14ac:dyDescent="0.2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115">
        <v>339290</v>
      </c>
      <c r="V144" s="237">
        <f t="shared" ref="V144:V148" si="116">IF(ISERROR((O144-C144)/C144)=TRUE,0,(O144-C144)/C144)</f>
        <v>-0.68255913769221854</v>
      </c>
      <c r="W144" s="238">
        <f t="shared" si="114"/>
        <v>-0.35866069358609604</v>
      </c>
      <c r="X144" s="239">
        <f t="shared" si="114"/>
        <v>-0.17110545762785651</v>
      </c>
      <c r="Y144" s="239">
        <f t="shared" si="114"/>
        <v>-0.26232045408441845</v>
      </c>
      <c r="Z144" s="239">
        <f t="shared" si="114"/>
        <v>-2.1348073366749171E-2</v>
      </c>
      <c r="AA144" s="239">
        <f t="shared" si="114"/>
        <v>-0.14385591659003447</v>
      </c>
      <c r="AB144" s="206"/>
      <c r="AC144" s="38">
        <f t="shared" si="115"/>
        <v>-2384668.34</v>
      </c>
      <c r="AD144" s="72">
        <f t="shared" si="115"/>
        <v>-564424.52</v>
      </c>
      <c r="AE144" s="73">
        <f t="shared" si="115"/>
        <v>-165461.44999999995</v>
      </c>
      <c r="AF144" s="73">
        <f t="shared" si="115"/>
        <v>-150973.75</v>
      </c>
      <c r="AG144" s="73">
        <f t="shared" si="115"/>
        <v>-7969.3499999999767</v>
      </c>
      <c r="AH144" s="73">
        <f t="shared" si="115"/>
        <v>-57468.159999999974</v>
      </c>
      <c r="AI144" s="118"/>
      <c r="AJ144" s="71">
        <f>IF(ISERROR(GETPIVOTDATA("VALUE",'CSS WK pvt'!$J$2,"DT_FILE",AJ$8,"COMMODITY",AJ$6,"TRIM_CAT",TRIM(B144),"TRIM_LINE",A142))=TRUE,0,GETPIVOTDATA("VALUE",'CSS WK pvt'!$J$2,"DT_FILE",AJ$8,"COMMODITY",AJ$6,"TRIM_CAT",TRIM(B144),"TRIM_LINE",A142))</f>
        <v>339290</v>
      </c>
    </row>
    <row r="145" spans="1:36" x14ac:dyDescent="0.2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115">
        <v>692878</v>
      </c>
      <c r="V145" s="237">
        <f t="shared" si="116"/>
        <v>-0.21319481359262882</v>
      </c>
      <c r="W145" s="238">
        <f t="shared" si="114"/>
        <v>7.6389675148022043E-2</v>
      </c>
      <c r="X145" s="239">
        <f t="shared" si="114"/>
        <v>0.21840886512840926</v>
      </c>
      <c r="Y145" s="239">
        <f t="shared" si="114"/>
        <v>-6.7693056564144566E-2</v>
      </c>
      <c r="Z145" s="239">
        <f t="shared" si="114"/>
        <v>5.4925746775438961E-2</v>
      </c>
      <c r="AA145" s="239">
        <f t="shared" si="114"/>
        <v>3.372050671768359E-2</v>
      </c>
      <c r="AB145" s="206"/>
      <c r="AC145" s="38">
        <f t="shared" si="115"/>
        <v>-780967.37000000011</v>
      </c>
      <c r="AD145" s="72">
        <f t="shared" si="115"/>
        <v>171473.33000000007</v>
      </c>
      <c r="AE145" s="73">
        <f t="shared" si="115"/>
        <v>289457.39999999991</v>
      </c>
      <c r="AF145" s="73">
        <f t="shared" si="115"/>
        <v>-58032.550000000047</v>
      </c>
      <c r="AG145" s="73">
        <f t="shared" si="115"/>
        <v>35639.270000000019</v>
      </c>
      <c r="AH145" s="73">
        <f t="shared" si="115"/>
        <v>23114.969999999972</v>
      </c>
      <c r="AI145" s="118"/>
      <c r="AJ145" s="71">
        <f>IF(ISERROR(GETPIVOTDATA("VALUE",'CSS WK pvt'!$J$2,"DT_FILE",AJ$8,"COMMODITY",AJ$6,"TRIM_CAT",TRIM(B145),"TRIM_LINE",A142))=TRUE,0,GETPIVOTDATA("VALUE",'CSS WK pvt'!$J$2,"DT_FILE",AJ$8,"COMMODITY",AJ$6,"TRIM_CAT",TRIM(B145),"TRIM_LINE",A142))</f>
        <v>692878</v>
      </c>
    </row>
    <row r="146" spans="1:36" x14ac:dyDescent="0.2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115">
        <v>1573063</v>
      </c>
      <c r="V146" s="237">
        <f t="shared" si="116"/>
        <v>-0.24539655550879713</v>
      </c>
      <c r="W146" s="238">
        <f t="shared" si="114"/>
        <v>1.3774249172196381E-2</v>
      </c>
      <c r="X146" s="239">
        <f t="shared" si="114"/>
        <v>6.178092603887405E-2</v>
      </c>
      <c r="Y146" s="239">
        <f t="shared" si="114"/>
        <v>-9.4980243920332871E-2</v>
      </c>
      <c r="Z146" s="239">
        <f t="shared" si="114"/>
        <v>-7.6545257109877002E-2</v>
      </c>
      <c r="AA146" s="239">
        <f t="shared" si="114"/>
        <v>8.2020702796458719E-2</v>
      </c>
      <c r="AB146" s="206"/>
      <c r="AC146" s="38">
        <f t="shared" si="115"/>
        <v>-1204388.1399999997</v>
      </c>
      <c r="AD146" s="72">
        <f t="shared" si="115"/>
        <v>48920.709999999963</v>
      </c>
      <c r="AE146" s="73">
        <f t="shared" si="115"/>
        <v>151149.06999999983</v>
      </c>
      <c r="AF146" s="73">
        <f t="shared" si="115"/>
        <v>-169920.25</v>
      </c>
      <c r="AG146" s="73">
        <f t="shared" si="115"/>
        <v>-110307.65999999992</v>
      </c>
      <c r="AH146" s="73">
        <f t="shared" si="115"/>
        <v>108642.14999999991</v>
      </c>
      <c r="AI146" s="118"/>
      <c r="AJ146" s="71">
        <f>IF(ISERROR(GETPIVOTDATA("VALUE",'CSS WK pvt'!$J$2,"DT_FILE",AJ$8,"COMMODITY",AJ$6,"TRIM_CAT",TRIM(B146),"TRIM_LINE",A142))=TRUE,0,GETPIVOTDATA("VALUE",'CSS WK pvt'!$J$2,"DT_FILE",AJ$8,"COMMODITY",AJ$6,"TRIM_CAT",TRIM(B146),"TRIM_LINE",A142))</f>
        <v>1573063</v>
      </c>
    </row>
    <row r="147" spans="1:36" x14ac:dyDescent="0.2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115">
        <v>2246774</v>
      </c>
      <c r="V147" s="237">
        <f t="shared" si="116"/>
        <v>-2.9393226286717911E-2</v>
      </c>
      <c r="W147" s="238">
        <f t="shared" si="114"/>
        <v>0.52894181169576193</v>
      </c>
      <c r="X147" s="239">
        <f t="shared" si="114"/>
        <v>0.41183073593518821</v>
      </c>
      <c r="Y147" s="239">
        <f t="shared" si="114"/>
        <v>0.40855821750158583</v>
      </c>
      <c r="Z147" s="239">
        <f t="shared" si="114"/>
        <v>-0.3813434868463606</v>
      </c>
      <c r="AA147" s="239">
        <f t="shared" si="114"/>
        <v>0.92307102681762154</v>
      </c>
      <c r="AB147" s="206"/>
      <c r="AC147" s="38">
        <f t="shared" si="115"/>
        <v>-77501.189999999944</v>
      </c>
      <c r="AD147" s="72">
        <f t="shared" si="115"/>
        <v>1182806.9900000002</v>
      </c>
      <c r="AE147" s="73">
        <f t="shared" si="115"/>
        <v>630672.75</v>
      </c>
      <c r="AF147" s="73">
        <f t="shared" si="115"/>
        <v>558343.01</v>
      </c>
      <c r="AG147" s="73">
        <f t="shared" si="115"/>
        <v>-578369.89999999991</v>
      </c>
      <c r="AH147" s="73">
        <f t="shared" si="115"/>
        <v>779749.25</v>
      </c>
      <c r="AI147" s="118"/>
      <c r="AJ147" s="71">
        <f>IF(ISERROR(GETPIVOTDATA("VALUE",'CSS WK pvt'!$J$2,"DT_FILE",AJ$8,"COMMODITY",AJ$6,"TRIM_CAT",TRIM(B147),"TRIM_LINE",A142))=TRUE,0,GETPIVOTDATA("VALUE",'CSS WK pvt'!$J$2,"DT_FILE",AJ$8,"COMMODITY",AJ$6,"TRIM_CAT",TRIM(B147),"TRIM_LINE",A142))</f>
        <v>2246774</v>
      </c>
    </row>
    <row r="148" spans="1:36" x14ac:dyDescent="0.2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O148" si="117">SUM(E143:E147)</f>
        <v>17663439.710000001</v>
      </c>
      <c r="F148" s="153">
        <f t="shared" si="117"/>
        <v>12990192.220000001</v>
      </c>
      <c r="G148" s="152">
        <f t="shared" si="117"/>
        <v>9958106.6099999994</v>
      </c>
      <c r="H148" s="152">
        <f t="shared" si="117"/>
        <v>9769034.2800000012</v>
      </c>
      <c r="I148" s="152">
        <f t="shared" si="117"/>
        <v>10915452.280000001</v>
      </c>
      <c r="J148" s="152">
        <f t="shared" si="117"/>
        <v>12262875.170000002</v>
      </c>
      <c r="K148" s="152">
        <f t="shared" si="117"/>
        <v>21916115.650000002</v>
      </c>
      <c r="L148" s="152">
        <f t="shared" si="117"/>
        <v>33054371.43</v>
      </c>
      <c r="M148" s="152">
        <f t="shared" si="117"/>
        <v>39653862.260000005</v>
      </c>
      <c r="N148" s="154">
        <f t="shared" si="117"/>
        <v>38067986.609999999</v>
      </c>
      <c r="O148" s="151">
        <f t="shared" si="117"/>
        <v>30674344.579999998</v>
      </c>
      <c r="P148" s="152">
        <v>28646574</v>
      </c>
      <c r="Q148" s="152">
        <v>22456745</v>
      </c>
      <c r="R148" s="152">
        <v>12621250</v>
      </c>
      <c r="S148" s="152">
        <v>10317292</v>
      </c>
      <c r="T148" s="152">
        <v>10880339</v>
      </c>
      <c r="U148" s="154">
        <v>11661116</v>
      </c>
      <c r="V148" s="241">
        <f t="shared" si="116"/>
        <v>-0.21824205429795648</v>
      </c>
      <c r="W148" s="242">
        <f t="shared" si="114"/>
        <v>0.10305661969823808</v>
      </c>
      <c r="X148" s="243">
        <f t="shared" si="114"/>
        <v>0.27136873500840902</v>
      </c>
      <c r="Y148" s="243">
        <f t="shared" si="114"/>
        <v>-2.8401598202062683E-2</v>
      </c>
      <c r="Z148" s="243">
        <f t="shared" si="114"/>
        <v>3.6069646978804597E-2</v>
      </c>
      <c r="AA148" s="243">
        <f t="shared" si="114"/>
        <v>0.11375788928033106</v>
      </c>
      <c r="AB148" s="252"/>
      <c r="AC148" s="153">
        <f t="shared" ref="AC148:AF148" si="118">SUM(AC143:AC147)</f>
        <v>-8563305.3200000003</v>
      </c>
      <c r="AD148" s="155">
        <f t="shared" si="118"/>
        <v>2676398.5000000005</v>
      </c>
      <c r="AE148" s="156">
        <f t="shared" si="118"/>
        <v>4793305.2899999991</v>
      </c>
      <c r="AF148" s="156">
        <f t="shared" si="118"/>
        <v>-368942.21999999974</v>
      </c>
      <c r="AG148" s="156">
        <f t="shared" ref="AG148:AH148" si="119">SUM(AG143:AG147)</f>
        <v>359185.39000000048</v>
      </c>
      <c r="AH148" s="156">
        <f t="shared" si="119"/>
        <v>1111304.7199999997</v>
      </c>
      <c r="AI148" s="157"/>
      <c r="AJ148" s="48">
        <f t="shared" ref="AJ148" si="120">SUM(AJ143:AJ147)</f>
        <v>11661116</v>
      </c>
    </row>
    <row r="149" spans="1:36" x14ac:dyDescent="0.2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1"/>
      <c r="V149" s="245"/>
      <c r="W149" s="246"/>
      <c r="X149" s="247"/>
      <c r="Y149" s="247"/>
      <c r="Z149" s="247"/>
      <c r="AA149" s="247"/>
      <c r="AB149" s="248"/>
      <c r="AC149" s="102"/>
      <c r="AD149" s="103"/>
      <c r="AE149" s="104"/>
      <c r="AF149" s="104"/>
      <c r="AG149" s="104"/>
      <c r="AH149" s="104"/>
      <c r="AI149" s="105"/>
      <c r="AJ149" s="102"/>
    </row>
    <row r="150" spans="1:36" x14ac:dyDescent="0.25">
      <c r="A150" s="172"/>
      <c r="B150" s="67" t="s">
        <v>30</v>
      </c>
      <c r="C150" s="200"/>
      <c r="D150" s="201">
        <f t="shared" ref="D150:U150" si="121">(C66+C143+D94-D66-D143)/(C66+C143+D94-D143)</f>
        <v>0.62116045376842322</v>
      </c>
      <c r="E150" s="201">
        <f t="shared" si="121"/>
        <v>0.57123434584392285</v>
      </c>
      <c r="F150" s="202">
        <f t="shared" si="121"/>
        <v>0.49239022537449606</v>
      </c>
      <c r="G150" s="201">
        <f t="shared" si="121"/>
        <v>0.45647875768481144</v>
      </c>
      <c r="H150" s="201">
        <f t="shared" si="121"/>
        <v>0.40438925954671334</v>
      </c>
      <c r="I150" s="201">
        <f t="shared" si="121"/>
        <v>0.41159047794828763</v>
      </c>
      <c r="J150" s="201">
        <f t="shared" si="121"/>
        <v>0.48176323016214445</v>
      </c>
      <c r="K150" s="201">
        <f t="shared" si="121"/>
        <v>0.42556635852883212</v>
      </c>
      <c r="L150" s="201">
        <f t="shared" si="121"/>
        <v>0.61877424392391955</v>
      </c>
      <c r="M150" s="201">
        <f t="shared" si="121"/>
        <v>0.64950944630924945</v>
      </c>
      <c r="N150" s="203">
        <f t="shared" si="121"/>
        <v>0.56302823980769945</v>
      </c>
      <c r="O150" s="200">
        <f t="shared" si="121"/>
        <v>0.57975113396363542</v>
      </c>
      <c r="P150" s="201">
        <f t="shared" si="121"/>
        <v>0.48070883687142074</v>
      </c>
      <c r="Q150" s="201">
        <f t="shared" si="121"/>
        <v>0.46455576713729946</v>
      </c>
      <c r="R150" s="201">
        <f t="shared" si="121"/>
        <v>0.38944956449712886</v>
      </c>
      <c r="S150" s="201">
        <f t="shared" si="121"/>
        <v>0.34372405824723945</v>
      </c>
      <c r="T150" s="201">
        <f t="shared" si="121"/>
        <v>0.27180379929579235</v>
      </c>
      <c r="U150" s="203">
        <f t="shared" si="121"/>
        <v>7.2627477122175613E-2</v>
      </c>
      <c r="V150" s="245"/>
      <c r="W150" s="238">
        <f t="shared" ref="W150:AA155" si="122">IF(ISERROR((P150-D150)/D150)=TRUE,0,(P150-D150)/D150)</f>
        <v>-0.2261116528666918</v>
      </c>
      <c r="X150" s="239">
        <f t="shared" si="122"/>
        <v>-0.18675098842143317</v>
      </c>
      <c r="Y150" s="239">
        <f t="shared" si="122"/>
        <v>-0.20906316895115834</v>
      </c>
      <c r="Z150" s="239">
        <f t="shared" si="122"/>
        <v>-0.24700974040817608</v>
      </c>
      <c r="AA150" s="239">
        <f t="shared" si="122"/>
        <v>-0.32786592898025591</v>
      </c>
      <c r="AB150" s="206"/>
      <c r="AC150" s="257"/>
      <c r="AD150" s="204">
        <f t="shared" ref="AD150:AH155" si="123">P150-D150</f>
        <v>-0.14045161689700247</v>
      </c>
      <c r="AE150" s="204">
        <f t="shared" si="123"/>
        <v>-0.10667857870662339</v>
      </c>
      <c r="AF150" s="204">
        <f t="shared" si="123"/>
        <v>-0.1029406608773672</v>
      </c>
      <c r="AG150" s="204">
        <f t="shared" si="123"/>
        <v>-0.11275469943757199</v>
      </c>
      <c r="AH150" s="204">
        <f t="shared" si="123"/>
        <v>-0.13258546025092099</v>
      </c>
      <c r="AI150" s="206"/>
      <c r="AJ150" s="207"/>
    </row>
    <row r="151" spans="1:36" x14ac:dyDescent="0.25">
      <c r="A151" s="172"/>
      <c r="B151" s="67" t="s">
        <v>31</v>
      </c>
      <c r="C151" s="200"/>
      <c r="D151" s="201">
        <f t="shared" ref="D151:U151" si="124">(C67+C144+D95-D67-D144)/(C67+C144+D95-D144)</f>
        <v>0.27956219250146819</v>
      </c>
      <c r="E151" s="201">
        <f t="shared" si="124"/>
        <v>0.25249905583310767</v>
      </c>
      <c r="F151" s="202">
        <f t="shared" si="124"/>
        <v>0.29870933538915334</v>
      </c>
      <c r="G151" s="201">
        <f t="shared" si="124"/>
        <v>0.19213539736436885</v>
      </c>
      <c r="H151" s="201">
        <f t="shared" si="124"/>
        <v>9.6525725289902484E-2</v>
      </c>
      <c r="I151" s="201">
        <f t="shared" si="124"/>
        <v>8.9884106850669804E-2</v>
      </c>
      <c r="J151" s="201">
        <f t="shared" si="124"/>
        <v>0.10652068580896128</v>
      </c>
      <c r="K151" s="201">
        <f t="shared" si="124"/>
        <v>8.6943366268409386E-2</v>
      </c>
      <c r="L151" s="201">
        <f t="shared" si="124"/>
        <v>0.17104015742649761</v>
      </c>
      <c r="M151" s="201">
        <f t="shared" si="124"/>
        <v>0.13766889330082574</v>
      </c>
      <c r="N151" s="203">
        <f t="shared" si="124"/>
        <v>0.34511609656266085</v>
      </c>
      <c r="O151" s="200">
        <f t="shared" si="124"/>
        <v>0.16874698006434785</v>
      </c>
      <c r="P151" s="201">
        <f t="shared" si="124"/>
        <v>0.13764890288750478</v>
      </c>
      <c r="Q151" s="201">
        <f t="shared" si="124"/>
        <v>0.15391063993269907</v>
      </c>
      <c r="R151" s="201">
        <f t="shared" si="124"/>
        <v>9.7145952243538114E-2</v>
      </c>
      <c r="S151" s="201">
        <f t="shared" si="124"/>
        <v>4.5825413858294632E-2</v>
      </c>
      <c r="T151" s="201">
        <f t="shared" si="124"/>
        <v>7.9588239067830732E-2</v>
      </c>
      <c r="U151" s="203">
        <f t="shared" si="124"/>
        <v>2.1217048195425706E-2</v>
      </c>
      <c r="V151" s="245"/>
      <c r="W151" s="238">
        <f t="shared" si="122"/>
        <v>-0.50762690170709734</v>
      </c>
      <c r="X151" s="239">
        <f t="shared" si="122"/>
        <v>-0.39045063188502299</v>
      </c>
      <c r="Y151" s="239">
        <f t="shared" si="122"/>
        <v>-0.67478099699502847</v>
      </c>
      <c r="Z151" s="239">
        <f t="shared" si="122"/>
        <v>-0.76149416251816138</v>
      </c>
      <c r="AA151" s="239">
        <f t="shared" si="122"/>
        <v>-0.17547121424057899</v>
      </c>
      <c r="AB151" s="206"/>
      <c r="AC151" s="257"/>
      <c r="AD151" s="204">
        <f t="shared" si="123"/>
        <v>-0.14191328961396341</v>
      </c>
      <c r="AE151" s="204">
        <f t="shared" si="123"/>
        <v>-9.8588415900408594E-2</v>
      </c>
      <c r="AF151" s="204">
        <f t="shared" si="123"/>
        <v>-0.20156338314561523</v>
      </c>
      <c r="AG151" s="204">
        <f t="shared" si="123"/>
        <v>-0.14630998350607421</v>
      </c>
      <c r="AH151" s="204">
        <f t="shared" si="123"/>
        <v>-1.6937486222071751E-2</v>
      </c>
      <c r="AI151" s="206"/>
      <c r="AJ151" s="207"/>
    </row>
    <row r="152" spans="1:36" x14ac:dyDescent="0.25">
      <c r="A152" s="172"/>
      <c r="B152" s="67" t="s">
        <v>32</v>
      </c>
      <c r="C152" s="200"/>
      <c r="D152" s="201">
        <f t="shared" ref="D152:E155" si="125">(C68+C145+D96-D68-D145)/(C68+C145+D96-D145)</f>
        <v>0.78654294055884888</v>
      </c>
      <c r="E152" s="201">
        <f t="shared" ref="E152:O155" si="126">(D68+D145+E96-E68-E145)/(D68+D145+E96-E145)</f>
        <v>0.76586102545617896</v>
      </c>
      <c r="F152" s="202">
        <f t="shared" si="126"/>
        <v>0.73883446272369468</v>
      </c>
      <c r="G152" s="201">
        <f t="shared" si="126"/>
        <v>0.70910352609919325</v>
      </c>
      <c r="H152" s="201">
        <f t="shared" si="126"/>
        <v>0.68072147583787701</v>
      </c>
      <c r="I152" s="201">
        <f t="shared" si="126"/>
        <v>0.67651925274849378</v>
      </c>
      <c r="J152" s="201">
        <f t="shared" si="126"/>
        <v>0.72521621503464451</v>
      </c>
      <c r="K152" s="201">
        <f t="shared" si="126"/>
        <v>0.77550383616027974</v>
      </c>
      <c r="L152" s="201">
        <f t="shared" si="126"/>
        <v>0.84290818390883793</v>
      </c>
      <c r="M152" s="201">
        <f t="shared" si="126"/>
        <v>0.81688719260497744</v>
      </c>
      <c r="N152" s="203">
        <f t="shared" si="126"/>
        <v>0.7869782272673651</v>
      </c>
      <c r="O152" s="200">
        <f t="shared" si="126"/>
        <v>0.73699851910736847</v>
      </c>
      <c r="P152" s="201">
        <f t="shared" ref="P152:U152" si="127">(O68+O145+P96-P68-P145)/(O68+O145+P96-P145)</f>
        <v>0.56504466342476989</v>
      </c>
      <c r="Q152" s="201">
        <f t="shared" si="127"/>
        <v>0.64467292319308034</v>
      </c>
      <c r="R152" s="201">
        <f t="shared" si="127"/>
        <v>0.54240121548576015</v>
      </c>
      <c r="S152" s="201">
        <f t="shared" si="127"/>
        <v>0.49289330339429815</v>
      </c>
      <c r="T152" s="201">
        <f t="shared" si="127"/>
        <v>0.43790422546344981</v>
      </c>
      <c r="U152" s="203">
        <f t="shared" si="127"/>
        <v>0.18785875502568022</v>
      </c>
      <c r="V152" s="245"/>
      <c r="W152" s="238">
        <f t="shared" si="122"/>
        <v>-0.28160989783558621</v>
      </c>
      <c r="X152" s="239">
        <f t="shared" si="122"/>
        <v>-0.15823771968408223</v>
      </c>
      <c r="Y152" s="239">
        <f t="shared" si="122"/>
        <v>-0.26586909131686726</v>
      </c>
      <c r="Z152" s="239">
        <f t="shared" si="122"/>
        <v>-0.30490642726637696</v>
      </c>
      <c r="AA152" s="239">
        <f t="shared" si="122"/>
        <v>-0.35670572913180337</v>
      </c>
      <c r="AB152" s="206"/>
      <c r="AC152" s="257"/>
      <c r="AD152" s="204">
        <f t="shared" si="123"/>
        <v>-0.22149827713407899</v>
      </c>
      <c r="AE152" s="204">
        <f t="shared" si="123"/>
        <v>-0.12118810226309862</v>
      </c>
      <c r="AF152" s="204">
        <f t="shared" si="123"/>
        <v>-0.19643324723793454</v>
      </c>
      <c r="AG152" s="204">
        <f t="shared" si="123"/>
        <v>-0.21621022270489509</v>
      </c>
      <c r="AH152" s="204">
        <f t="shared" si="123"/>
        <v>-0.2428172503744272</v>
      </c>
      <c r="AI152" s="206"/>
      <c r="AJ152" s="207"/>
    </row>
    <row r="153" spans="1:36" x14ac:dyDescent="0.25">
      <c r="A153" s="172"/>
      <c r="B153" s="67" t="s">
        <v>33</v>
      </c>
      <c r="C153" s="200"/>
      <c r="D153" s="201">
        <f t="shared" si="125"/>
        <v>0.7996170633130506</v>
      </c>
      <c r="E153" s="201">
        <f t="shared" si="126"/>
        <v>0.78100330160981701</v>
      </c>
      <c r="F153" s="202">
        <f t="shared" si="126"/>
        <v>0.76816786802013803</v>
      </c>
      <c r="G153" s="201">
        <f t="shared" si="126"/>
        <v>0.71928343334060618</v>
      </c>
      <c r="H153" s="201">
        <f t="shared" si="126"/>
        <v>0.71354696580594634</v>
      </c>
      <c r="I153" s="201">
        <f t="shared" si="126"/>
        <v>0.68277485468083454</v>
      </c>
      <c r="J153" s="201">
        <f t="shared" si="126"/>
        <v>0.71977477944377077</v>
      </c>
      <c r="K153" s="201">
        <f t="shared" si="126"/>
        <v>0.67900651434331494</v>
      </c>
      <c r="L153" s="201">
        <f t="shared" si="126"/>
        <v>0.76566305896257858</v>
      </c>
      <c r="M153" s="201">
        <f t="shared" si="126"/>
        <v>0.83439407615821604</v>
      </c>
      <c r="N153" s="203">
        <f t="shared" si="126"/>
        <v>0.7954998034027615</v>
      </c>
      <c r="O153" s="200">
        <f t="shared" si="126"/>
        <v>0.77982372507158859</v>
      </c>
      <c r="P153" s="201">
        <f t="shared" ref="P153:U153" si="128">(O69+O146+P97-P69-P146)/(O69+O146+P97-P146)</f>
        <v>0.61096436573554491</v>
      </c>
      <c r="Q153" s="201">
        <f t="shared" si="128"/>
        <v>0.71239107697782222</v>
      </c>
      <c r="R153" s="201">
        <f t="shared" si="128"/>
        <v>0.64340946782502051</v>
      </c>
      <c r="S153" s="201">
        <f t="shared" si="128"/>
        <v>0.69498405044696598</v>
      </c>
      <c r="T153" s="201">
        <f t="shared" si="128"/>
        <v>0.61146914552862053</v>
      </c>
      <c r="U153" s="203">
        <f t="shared" si="128"/>
        <v>0.2441290894797315</v>
      </c>
      <c r="V153" s="245"/>
      <c r="W153" s="238">
        <f t="shared" si="122"/>
        <v>-0.23592880421518472</v>
      </c>
      <c r="X153" s="239">
        <f t="shared" si="122"/>
        <v>-8.785138870805044E-2</v>
      </c>
      <c r="Y153" s="239">
        <f t="shared" si="122"/>
        <v>-0.16241033423679588</v>
      </c>
      <c r="Z153" s="239">
        <f t="shared" si="122"/>
        <v>-3.3782764578332194E-2</v>
      </c>
      <c r="AA153" s="239">
        <f t="shared" si="122"/>
        <v>-0.14305690468745758</v>
      </c>
      <c r="AB153" s="206"/>
      <c r="AC153" s="257"/>
      <c r="AD153" s="204">
        <f t="shared" si="123"/>
        <v>-0.18865269757750569</v>
      </c>
      <c r="AE153" s="204">
        <f t="shared" si="123"/>
        <v>-6.8612224631994789E-2</v>
      </c>
      <c r="AF153" s="204">
        <f t="shared" si="123"/>
        <v>-0.12475840019511752</v>
      </c>
      <c r="AG153" s="204">
        <f t="shared" si="123"/>
        <v>-2.4299382893640198E-2</v>
      </c>
      <c r="AH153" s="204">
        <f t="shared" si="123"/>
        <v>-0.10207782027732581</v>
      </c>
      <c r="AI153" s="206"/>
      <c r="AJ153" s="207"/>
    </row>
    <row r="154" spans="1:36" x14ac:dyDescent="0.25">
      <c r="A154" s="172"/>
      <c r="B154" s="67" t="s">
        <v>34</v>
      </c>
      <c r="C154" s="200"/>
      <c r="D154" s="201">
        <f t="shared" si="125"/>
        <v>0.82371740859507014</v>
      </c>
      <c r="E154" s="201">
        <f t="shared" si="126"/>
        <v>0.83550662310658763</v>
      </c>
      <c r="F154" s="202">
        <f t="shared" si="126"/>
        <v>0.8917097857399261</v>
      </c>
      <c r="G154" s="201">
        <f t="shared" si="126"/>
        <v>0.8115066670047576</v>
      </c>
      <c r="H154" s="201">
        <f t="shared" si="126"/>
        <v>0.86972548739715483</v>
      </c>
      <c r="I154" s="201">
        <f t="shared" si="126"/>
        <v>0.76962546608148785</v>
      </c>
      <c r="J154" s="201">
        <f t="shared" si="126"/>
        <v>0.86570028450181702</v>
      </c>
      <c r="K154" s="201">
        <f t="shared" si="126"/>
        <v>0.80137458475235668</v>
      </c>
      <c r="L154" s="201">
        <f t="shared" si="126"/>
        <v>0.84638247563142854</v>
      </c>
      <c r="M154" s="201">
        <f t="shared" si="126"/>
        <v>0.85344441512677249</v>
      </c>
      <c r="N154" s="203">
        <f t="shared" si="126"/>
        <v>0.85173354726670669</v>
      </c>
      <c r="O154" s="200">
        <f t="shared" si="126"/>
        <v>0.78257179350433537</v>
      </c>
      <c r="P154" s="201">
        <f t="shared" ref="P154:U154" si="129">(O70+O147+P98-P70-P147)/(O70+O147+P98-P147)</f>
        <v>0.61413490673091953</v>
      </c>
      <c r="Q154" s="201">
        <f t="shared" si="129"/>
        <v>0.84038227886936923</v>
      </c>
      <c r="R154" s="201">
        <f t="shared" si="129"/>
        <v>0.73216928809954007</v>
      </c>
      <c r="S154" s="201">
        <f t="shared" si="129"/>
        <v>0.61345646986117441</v>
      </c>
      <c r="T154" s="201">
        <f t="shared" si="129"/>
        <v>0.64876204335699483</v>
      </c>
      <c r="U154" s="282">
        <f t="shared" si="129"/>
        <v>0.34374948594442961</v>
      </c>
      <c r="V154" s="245"/>
      <c r="W154" s="238">
        <f t="shared" si="122"/>
        <v>-0.2544349550917151</v>
      </c>
      <c r="X154" s="239">
        <f t="shared" si="122"/>
        <v>5.8355680588777275E-3</v>
      </c>
      <c r="Y154" s="239">
        <f t="shared" si="122"/>
        <v>-0.17891527063146664</v>
      </c>
      <c r="Z154" s="239">
        <f t="shared" si="122"/>
        <v>-0.24405245846541157</v>
      </c>
      <c r="AA154" s="239">
        <f t="shared" si="122"/>
        <v>-0.2540611345097426</v>
      </c>
      <c r="AB154" s="206"/>
      <c r="AC154" s="257"/>
      <c r="AD154" s="204">
        <f t="shared" si="123"/>
        <v>-0.20958250186415062</v>
      </c>
      <c r="AE154" s="204">
        <f t="shared" si="123"/>
        <v>4.8756557627815944E-3</v>
      </c>
      <c r="AF154" s="204">
        <f t="shared" si="123"/>
        <v>-0.15954049764038603</v>
      </c>
      <c r="AG154" s="204">
        <f t="shared" si="123"/>
        <v>-0.19805019714358318</v>
      </c>
      <c r="AH154" s="204">
        <f t="shared" si="123"/>
        <v>-0.22096344404016</v>
      </c>
      <c r="AI154" s="206"/>
      <c r="AJ154" s="207"/>
    </row>
    <row r="155" spans="1:36" ht="15.75" thickBot="1" x14ac:dyDescent="0.3">
      <c r="A155" s="172"/>
      <c r="B155" s="75" t="s">
        <v>35</v>
      </c>
      <c r="C155" s="208"/>
      <c r="D155" s="209">
        <f t="shared" si="125"/>
        <v>0.61813989653648993</v>
      </c>
      <c r="E155" s="209">
        <f t="shared" si="125"/>
        <v>0.58011923799185416</v>
      </c>
      <c r="F155" s="210">
        <f t="shared" si="126"/>
        <v>0.52712367516493164</v>
      </c>
      <c r="G155" s="209">
        <f t="shared" si="126"/>
        <v>0.47253624971030384</v>
      </c>
      <c r="H155" s="209">
        <f t="shared" si="126"/>
        <v>0.43550671670950886</v>
      </c>
      <c r="I155" s="209">
        <f t="shared" si="126"/>
        <v>0.4159968170956197</v>
      </c>
      <c r="J155" s="209">
        <f t="shared" si="126"/>
        <v>0.48723920045324259</v>
      </c>
      <c r="K155" s="209">
        <f t="shared" si="126"/>
        <v>0.4435455697604998</v>
      </c>
      <c r="L155" s="209">
        <f t="shared" si="126"/>
        <v>0.61003425850672532</v>
      </c>
      <c r="M155" s="209">
        <f t="shared" si="126"/>
        <v>0.64596294492777406</v>
      </c>
      <c r="N155" s="211">
        <f t="shared" si="126"/>
        <v>0.60029958345747902</v>
      </c>
      <c r="O155" s="208">
        <f t="shared" si="126"/>
        <v>0.58776766221036514</v>
      </c>
      <c r="P155" s="209">
        <f t="shared" ref="P155:U155" si="130">(O71+O148+P99-P71-P148)/(O71+O148+P99-P148)</f>
        <v>0.47122129183452971</v>
      </c>
      <c r="Q155" s="209">
        <f t="shared" si="130"/>
        <v>0.500972469194229</v>
      </c>
      <c r="R155" s="209">
        <f t="shared" si="130"/>
        <v>0.41047981982245868</v>
      </c>
      <c r="S155" s="209">
        <f t="shared" si="130"/>
        <v>0.36836348583406386</v>
      </c>
      <c r="T155" s="209">
        <f t="shared" si="130"/>
        <v>0.30286437431685292</v>
      </c>
      <c r="U155" s="209">
        <f t="shared" si="130"/>
        <v>9.3589995650602151E-2</v>
      </c>
      <c r="V155" s="260"/>
      <c r="W155" s="212">
        <f t="shared" si="122"/>
        <v>-0.23767856681822727</v>
      </c>
      <c r="X155" s="213">
        <f t="shared" si="122"/>
        <v>-0.1364318981587308</v>
      </c>
      <c r="Y155" s="213">
        <f t="shared" si="122"/>
        <v>-0.2212836585379632</v>
      </c>
      <c r="Z155" s="213">
        <f t="shared" si="122"/>
        <v>-0.22045454489492564</v>
      </c>
      <c r="AA155" s="213">
        <f t="shared" si="122"/>
        <v>-0.30457014163832258</v>
      </c>
      <c r="AB155" s="214"/>
      <c r="AC155" s="258"/>
      <c r="AD155" s="212">
        <f t="shared" si="123"/>
        <v>-0.14691860470196022</v>
      </c>
      <c r="AE155" s="213">
        <f t="shared" si="123"/>
        <v>-7.9146768797625167E-2</v>
      </c>
      <c r="AF155" s="213">
        <f t="shared" si="123"/>
        <v>-0.11664385534247296</v>
      </c>
      <c r="AG155" s="213">
        <f t="shared" si="123"/>
        <v>-0.10417276387623997</v>
      </c>
      <c r="AH155" s="213">
        <f t="shared" si="123"/>
        <v>-0.13264234239265593</v>
      </c>
      <c r="AI155" s="214"/>
      <c r="AJ155" s="210"/>
    </row>
    <row r="156" spans="1:36" x14ac:dyDescent="0.25">
      <c r="A156" s="172"/>
    </row>
    <row r="157" spans="1:36" x14ac:dyDescent="0.25">
      <c r="B157" s="1" t="s">
        <v>22</v>
      </c>
    </row>
    <row r="158" spans="1:36" x14ac:dyDescent="0.25">
      <c r="B158" s="32" t="s">
        <v>190</v>
      </c>
    </row>
    <row r="159" spans="1:36" x14ac:dyDescent="0.25">
      <c r="B159" s="2" t="s">
        <v>168</v>
      </c>
    </row>
    <row r="161" spans="2:2" x14ac:dyDescent="0.25">
      <c r="B161" s="33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6"/>
  <sheetViews>
    <sheetView workbookViewId="0">
      <selection activeCell="K43" sqref="K43"/>
    </sheetView>
  </sheetViews>
  <sheetFormatPr defaultRowHeight="15" x14ac:dyDescent="0.25"/>
  <cols>
    <col min="2" max="2" width="9.7109375" style="175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25">
      <c r="A2" t="s">
        <v>52</v>
      </c>
      <c r="B2" s="175">
        <v>44079</v>
      </c>
      <c r="C2">
        <v>49</v>
      </c>
      <c r="D2" t="s">
        <v>403</v>
      </c>
      <c r="E2">
        <v>409173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25">
      <c r="A3" t="s">
        <v>52</v>
      </c>
      <c r="B3" s="175">
        <v>44079</v>
      </c>
      <c r="C3">
        <v>49</v>
      </c>
      <c r="D3" t="s">
        <v>404</v>
      </c>
      <c r="E3">
        <v>33492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44079</v>
      </c>
    </row>
    <row r="4" spans="1:12" x14ac:dyDescent="0.25">
      <c r="A4" t="s">
        <v>52</v>
      </c>
      <c r="B4" s="175">
        <v>44079</v>
      </c>
      <c r="C4">
        <v>49</v>
      </c>
      <c r="D4" t="s">
        <v>405</v>
      </c>
      <c r="E4">
        <v>52727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25">
      <c r="A5" t="s">
        <v>52</v>
      </c>
      <c r="B5" s="175">
        <v>44079</v>
      </c>
      <c r="C5">
        <v>49</v>
      </c>
      <c r="D5" t="s">
        <v>406</v>
      </c>
      <c r="E5">
        <v>8176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25">
      <c r="A6" t="s">
        <v>52</v>
      </c>
      <c r="B6" s="175">
        <v>44079</v>
      </c>
      <c r="C6">
        <v>49</v>
      </c>
      <c r="D6" t="s">
        <v>407</v>
      </c>
      <c r="E6">
        <v>1052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1052</v>
      </c>
      <c r="L6" s="178">
        <v>782</v>
      </c>
    </row>
    <row r="7" spans="1:12" x14ac:dyDescent="0.25">
      <c r="A7" t="s">
        <v>52</v>
      </c>
      <c r="B7" s="175">
        <v>44079</v>
      </c>
      <c r="C7">
        <v>49</v>
      </c>
      <c r="D7" t="s">
        <v>408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33492</v>
      </c>
      <c r="L7" s="178">
        <v>21083</v>
      </c>
    </row>
    <row r="8" spans="1:12" x14ac:dyDescent="0.25">
      <c r="A8" t="s">
        <v>52</v>
      </c>
      <c r="B8" s="175">
        <v>44079</v>
      </c>
      <c r="C8">
        <v>49</v>
      </c>
      <c r="D8" t="s">
        <v>409</v>
      </c>
      <c r="E8">
        <v>225733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8176</v>
      </c>
      <c r="L8" s="178">
        <v>5059</v>
      </c>
    </row>
    <row r="9" spans="1:12" x14ac:dyDescent="0.25">
      <c r="A9" t="s">
        <v>52</v>
      </c>
      <c r="B9" s="175">
        <v>44079</v>
      </c>
      <c r="C9">
        <v>49</v>
      </c>
      <c r="D9" t="s">
        <v>410</v>
      </c>
      <c r="E9">
        <v>21083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409173</v>
      </c>
      <c r="L9" s="178">
        <v>225733</v>
      </c>
    </row>
    <row r="10" spans="1:12" x14ac:dyDescent="0.25">
      <c r="A10" t="s">
        <v>52</v>
      </c>
      <c r="B10" s="175">
        <v>44079</v>
      </c>
      <c r="C10">
        <v>49</v>
      </c>
      <c r="D10" t="s">
        <v>411</v>
      </c>
      <c r="E10">
        <v>19122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52727</v>
      </c>
      <c r="L10" s="178">
        <v>19122</v>
      </c>
    </row>
    <row r="11" spans="1:12" x14ac:dyDescent="0.25">
      <c r="A11" t="s">
        <v>52</v>
      </c>
      <c r="B11" s="175">
        <v>44079</v>
      </c>
      <c r="C11">
        <v>49</v>
      </c>
      <c r="D11" t="s">
        <v>412</v>
      </c>
      <c r="E11">
        <v>5059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25">
      <c r="A12" t="s">
        <v>52</v>
      </c>
      <c r="B12" s="175">
        <v>44079</v>
      </c>
      <c r="C12">
        <v>49</v>
      </c>
      <c r="D12" t="s">
        <v>413</v>
      </c>
      <c r="E12">
        <v>782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121</v>
      </c>
      <c r="L12" s="178">
        <v>163</v>
      </c>
    </row>
    <row r="13" spans="1:12" x14ac:dyDescent="0.25">
      <c r="A13" t="s">
        <v>52</v>
      </c>
      <c r="B13" s="175">
        <v>44079</v>
      </c>
      <c r="C13">
        <v>49</v>
      </c>
      <c r="D13" t="s">
        <v>414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14369</v>
      </c>
      <c r="L13" s="178">
        <v>7199</v>
      </c>
    </row>
    <row r="14" spans="1:12" x14ac:dyDescent="0.25">
      <c r="A14" t="s">
        <v>53</v>
      </c>
      <c r="B14" s="175">
        <v>44079</v>
      </c>
      <c r="C14">
        <v>49</v>
      </c>
      <c r="D14" t="s">
        <v>403</v>
      </c>
      <c r="E14">
        <v>86662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1173</v>
      </c>
      <c r="L14" s="178">
        <v>738</v>
      </c>
    </row>
    <row r="15" spans="1:12" x14ac:dyDescent="0.25">
      <c r="A15" t="s">
        <v>53</v>
      </c>
      <c r="B15" s="175">
        <v>44079</v>
      </c>
      <c r="C15">
        <v>49</v>
      </c>
      <c r="D15" t="s">
        <v>404</v>
      </c>
      <c r="E15">
        <v>14369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86662</v>
      </c>
      <c r="L15" s="178">
        <v>50807</v>
      </c>
    </row>
    <row r="16" spans="1:12" x14ac:dyDescent="0.25">
      <c r="A16" t="s">
        <v>53</v>
      </c>
      <c r="B16" s="175">
        <v>44079</v>
      </c>
      <c r="C16">
        <v>49</v>
      </c>
      <c r="D16" t="s">
        <v>405</v>
      </c>
      <c r="E16">
        <v>10461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10461</v>
      </c>
      <c r="L16" s="178">
        <v>3437</v>
      </c>
    </row>
    <row r="17" spans="1:12" x14ac:dyDescent="0.25">
      <c r="A17" t="s">
        <v>53</v>
      </c>
      <c r="B17" s="175">
        <v>44079</v>
      </c>
      <c r="C17">
        <v>49</v>
      </c>
      <c r="D17" t="s">
        <v>406</v>
      </c>
      <c r="E17">
        <v>1173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25">
      <c r="A18" t="s">
        <v>53</v>
      </c>
      <c r="B18" s="175">
        <v>44079</v>
      </c>
      <c r="C18">
        <v>49</v>
      </c>
      <c r="D18" t="s">
        <v>407</v>
      </c>
      <c r="E18">
        <v>121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79</v>
      </c>
      <c r="L18" s="178">
        <v>93</v>
      </c>
    </row>
    <row r="19" spans="1:12" x14ac:dyDescent="0.25">
      <c r="A19" t="s">
        <v>53</v>
      </c>
      <c r="B19" s="175">
        <v>44079</v>
      </c>
      <c r="C19">
        <v>49</v>
      </c>
      <c r="D19" t="s">
        <v>408</v>
      </c>
      <c r="E19">
        <v>2</v>
      </c>
      <c r="F19" t="str">
        <f t="shared" si="0"/>
        <v>OTHER</v>
      </c>
      <c r="G19">
        <f t="shared" si="1"/>
        <v>2</v>
      </c>
      <c r="H19" t="str">
        <f t="shared" si="2"/>
        <v>E</v>
      </c>
      <c r="J19" s="179" t="s">
        <v>31</v>
      </c>
      <c r="K19" s="178">
        <v>3430</v>
      </c>
      <c r="L19" s="178">
        <v>913</v>
      </c>
    </row>
    <row r="20" spans="1:12" x14ac:dyDescent="0.25">
      <c r="A20" t="s">
        <v>53</v>
      </c>
      <c r="B20" s="175">
        <v>44079</v>
      </c>
      <c r="C20">
        <v>49</v>
      </c>
      <c r="D20" t="s">
        <v>409</v>
      </c>
      <c r="E20">
        <v>50807</v>
      </c>
      <c r="F20" t="str">
        <f t="shared" si="0"/>
        <v>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599</v>
      </c>
      <c r="L20" s="178">
        <v>373</v>
      </c>
    </row>
    <row r="21" spans="1:12" x14ac:dyDescent="0.25">
      <c r="A21" t="s">
        <v>53</v>
      </c>
      <c r="B21" s="175">
        <v>44079</v>
      </c>
      <c r="C21">
        <v>49</v>
      </c>
      <c r="D21" t="s">
        <v>410</v>
      </c>
      <c r="E21">
        <v>7199</v>
      </c>
      <c r="F21" t="str">
        <f t="shared" si="0"/>
        <v>Low Income Residential</v>
      </c>
      <c r="G21">
        <f t="shared" si="1"/>
        <v>2</v>
      </c>
      <c r="H21" t="str">
        <f t="shared" si="2"/>
        <v>G</v>
      </c>
      <c r="J21" s="179" t="s">
        <v>30</v>
      </c>
      <c r="K21" s="178">
        <v>36879</v>
      </c>
      <c r="L21" s="178">
        <v>15998</v>
      </c>
    </row>
    <row r="22" spans="1:12" x14ac:dyDescent="0.25">
      <c r="A22" t="s">
        <v>53</v>
      </c>
      <c r="B22" s="175">
        <v>44079</v>
      </c>
      <c r="C22">
        <v>49</v>
      </c>
      <c r="D22" t="s">
        <v>411</v>
      </c>
      <c r="E22">
        <v>3437</v>
      </c>
      <c r="F22" t="str">
        <f t="shared" si="0"/>
        <v>Small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5311</v>
      </c>
      <c r="L22" s="178">
        <v>1540</v>
      </c>
    </row>
    <row r="23" spans="1:12" x14ac:dyDescent="0.25">
      <c r="A23" t="s">
        <v>53</v>
      </c>
      <c r="B23" s="175">
        <v>44079</v>
      </c>
      <c r="C23">
        <v>49</v>
      </c>
      <c r="D23" t="s">
        <v>412</v>
      </c>
      <c r="E23">
        <v>738</v>
      </c>
      <c r="F23" t="str">
        <f t="shared" si="0"/>
        <v>Medium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25">
      <c r="A24" t="s">
        <v>53</v>
      </c>
      <c r="B24" s="175">
        <v>44079</v>
      </c>
      <c r="C24">
        <v>49</v>
      </c>
      <c r="D24" t="s">
        <v>413</v>
      </c>
      <c r="E24">
        <v>163</v>
      </c>
      <c r="F24" t="str">
        <f t="shared" si="0"/>
        <v>Large C&amp;I</v>
      </c>
      <c r="G24">
        <f t="shared" si="1"/>
        <v>2</v>
      </c>
      <c r="H24" t="str">
        <f t="shared" si="2"/>
        <v>G</v>
      </c>
      <c r="J24" s="179" t="s">
        <v>34</v>
      </c>
      <c r="K24" s="178">
        <v>11</v>
      </c>
      <c r="L24" s="178">
        <v>18</v>
      </c>
    </row>
    <row r="25" spans="1:12" x14ac:dyDescent="0.25">
      <c r="A25" t="s">
        <v>53</v>
      </c>
      <c r="B25" s="175">
        <v>44079</v>
      </c>
      <c r="C25">
        <v>49</v>
      </c>
      <c r="D25" t="s">
        <v>414</v>
      </c>
      <c r="E25">
        <v>2</v>
      </c>
      <c r="F25" t="str">
        <f t="shared" si="0"/>
        <v>OTHER</v>
      </c>
      <c r="G25">
        <f t="shared" si="1"/>
        <v>2</v>
      </c>
      <c r="H25" t="str">
        <f t="shared" si="2"/>
        <v>G</v>
      </c>
      <c r="J25" s="179" t="s">
        <v>31</v>
      </c>
      <c r="K25" s="178">
        <v>1320</v>
      </c>
      <c r="L25" s="178">
        <v>500</v>
      </c>
    </row>
    <row r="26" spans="1:12" x14ac:dyDescent="0.25">
      <c r="A26" t="s">
        <v>50</v>
      </c>
      <c r="B26" s="175">
        <v>44079</v>
      </c>
      <c r="C26">
        <v>49</v>
      </c>
      <c r="D26" t="s">
        <v>403</v>
      </c>
      <c r="E26">
        <v>36879</v>
      </c>
      <c r="F26" t="str">
        <f t="shared" si="0"/>
        <v>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148</v>
      </c>
      <c r="L26" s="178">
        <v>79</v>
      </c>
    </row>
    <row r="27" spans="1:12" x14ac:dyDescent="0.25">
      <c r="A27" t="s">
        <v>50</v>
      </c>
      <c r="B27" s="175">
        <v>44079</v>
      </c>
      <c r="C27">
        <v>49</v>
      </c>
      <c r="D27" t="s">
        <v>404</v>
      </c>
      <c r="E27">
        <v>3430</v>
      </c>
      <c r="F27" t="str">
        <f t="shared" si="0"/>
        <v>Low Income Residential</v>
      </c>
      <c r="G27">
        <f t="shared" si="1"/>
        <v>3</v>
      </c>
      <c r="H27" t="str">
        <f t="shared" si="2"/>
        <v>E</v>
      </c>
      <c r="J27" s="179" t="s">
        <v>30</v>
      </c>
      <c r="K27" s="178">
        <v>11061</v>
      </c>
      <c r="L27" s="178">
        <v>5282</v>
      </c>
    </row>
    <row r="28" spans="1:12" x14ac:dyDescent="0.25">
      <c r="A28" t="s">
        <v>50</v>
      </c>
      <c r="B28" s="175">
        <v>44079</v>
      </c>
      <c r="C28">
        <v>49</v>
      </c>
      <c r="D28" t="s">
        <v>405</v>
      </c>
      <c r="E28">
        <v>5311</v>
      </c>
      <c r="F28" t="str">
        <f t="shared" si="0"/>
        <v>Small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1189</v>
      </c>
      <c r="L28" s="178">
        <v>376</v>
      </c>
    </row>
    <row r="29" spans="1:12" x14ac:dyDescent="0.25">
      <c r="A29" t="s">
        <v>50</v>
      </c>
      <c r="B29" s="175">
        <v>44079</v>
      </c>
      <c r="C29">
        <v>49</v>
      </c>
      <c r="D29" t="s">
        <v>406</v>
      </c>
      <c r="E29">
        <v>599</v>
      </c>
      <c r="F29" t="str">
        <f t="shared" si="0"/>
        <v>Medium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25">
      <c r="A30" t="s">
        <v>50</v>
      </c>
      <c r="B30" s="175">
        <v>44079</v>
      </c>
      <c r="C30">
        <v>49</v>
      </c>
      <c r="D30" t="s">
        <v>407</v>
      </c>
      <c r="E30">
        <v>79</v>
      </c>
      <c r="F30" t="str">
        <f t="shared" si="0"/>
        <v>Large C&amp;I</v>
      </c>
      <c r="G30">
        <f t="shared" si="1"/>
        <v>3</v>
      </c>
      <c r="H30" t="str">
        <f t="shared" si="2"/>
        <v>E</v>
      </c>
      <c r="J30" s="179" t="s">
        <v>34</v>
      </c>
      <c r="K30" s="178">
        <v>31</v>
      </c>
      <c r="L30" s="178">
        <v>52</v>
      </c>
    </row>
    <row r="31" spans="1:12" x14ac:dyDescent="0.25">
      <c r="A31" t="s">
        <v>50</v>
      </c>
      <c r="B31" s="175">
        <v>44079</v>
      </c>
      <c r="C31">
        <v>49</v>
      </c>
      <c r="D31" t="s">
        <v>408</v>
      </c>
      <c r="E31">
        <v>2</v>
      </c>
      <c r="F31" t="str">
        <f t="shared" si="0"/>
        <v>OTHER</v>
      </c>
      <c r="G31">
        <f t="shared" si="1"/>
        <v>3</v>
      </c>
      <c r="H31" t="str">
        <f t="shared" si="2"/>
        <v>E</v>
      </c>
      <c r="J31" s="179" t="s">
        <v>31</v>
      </c>
      <c r="K31" s="178">
        <v>9619</v>
      </c>
      <c r="L31" s="178">
        <v>5786</v>
      </c>
    </row>
    <row r="32" spans="1:12" x14ac:dyDescent="0.25">
      <c r="A32" t="s">
        <v>50</v>
      </c>
      <c r="B32" s="175">
        <v>44079</v>
      </c>
      <c r="C32">
        <v>49</v>
      </c>
      <c r="D32" t="s">
        <v>409</v>
      </c>
      <c r="E32">
        <v>15998</v>
      </c>
      <c r="F32" t="str">
        <f t="shared" si="0"/>
        <v>Residential</v>
      </c>
      <c r="G32">
        <f t="shared" si="1"/>
        <v>3</v>
      </c>
      <c r="H32" t="str">
        <f t="shared" si="2"/>
        <v>G</v>
      </c>
      <c r="J32" s="179" t="s">
        <v>33</v>
      </c>
      <c r="K32" s="178">
        <v>426</v>
      </c>
      <c r="L32" s="178">
        <v>286</v>
      </c>
    </row>
    <row r="33" spans="1:12" x14ac:dyDescent="0.25">
      <c r="A33" t="s">
        <v>50</v>
      </c>
      <c r="B33" s="175">
        <v>44079</v>
      </c>
      <c r="C33">
        <v>49</v>
      </c>
      <c r="D33" t="s">
        <v>410</v>
      </c>
      <c r="E33">
        <v>913</v>
      </c>
      <c r="F33" t="str">
        <f t="shared" si="0"/>
        <v>Low Income Residential</v>
      </c>
      <c r="G33">
        <f t="shared" si="1"/>
        <v>3</v>
      </c>
      <c r="H33" t="str">
        <f t="shared" si="2"/>
        <v>G</v>
      </c>
      <c r="J33" s="179" t="s">
        <v>30</v>
      </c>
      <c r="K33" s="178">
        <v>38722</v>
      </c>
      <c r="L33" s="178">
        <v>29527</v>
      </c>
    </row>
    <row r="34" spans="1:12" x14ac:dyDescent="0.25">
      <c r="A34" t="s">
        <v>50</v>
      </c>
      <c r="B34" s="175">
        <v>44079</v>
      </c>
      <c r="C34">
        <v>49</v>
      </c>
      <c r="D34" t="s">
        <v>411</v>
      </c>
      <c r="E34">
        <v>1540</v>
      </c>
      <c r="F34" t="str">
        <f t="shared" si="0"/>
        <v>Small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3961</v>
      </c>
      <c r="L34" s="178">
        <v>1521</v>
      </c>
    </row>
    <row r="35" spans="1:12" x14ac:dyDescent="0.25">
      <c r="A35" t="s">
        <v>50</v>
      </c>
      <c r="B35" s="175">
        <v>44079</v>
      </c>
      <c r="C35">
        <v>49</v>
      </c>
      <c r="D35" t="s">
        <v>412</v>
      </c>
      <c r="E35">
        <v>373</v>
      </c>
      <c r="F35" t="str">
        <f t="shared" si="0"/>
        <v>Medium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25">
      <c r="A36" t="s">
        <v>50</v>
      </c>
      <c r="B36" s="175">
        <v>44079</v>
      </c>
      <c r="C36">
        <v>49</v>
      </c>
      <c r="D36" t="s">
        <v>413</v>
      </c>
      <c r="E36">
        <v>93</v>
      </c>
      <c r="F36" t="str">
        <f t="shared" si="0"/>
        <v>Large C&amp;I</v>
      </c>
      <c r="G36">
        <f t="shared" si="1"/>
        <v>3</v>
      </c>
      <c r="H36" t="str">
        <f t="shared" si="2"/>
        <v>G</v>
      </c>
      <c r="J36" s="179" t="s">
        <v>34</v>
      </c>
      <c r="K36" s="178">
        <v>2441883</v>
      </c>
      <c r="L36" s="178">
        <v>712482</v>
      </c>
    </row>
    <row r="37" spans="1:12" x14ac:dyDescent="0.25">
      <c r="A37" t="s">
        <v>50</v>
      </c>
      <c r="B37" s="175">
        <v>44079</v>
      </c>
      <c r="C37">
        <v>49</v>
      </c>
      <c r="D37" t="s">
        <v>414</v>
      </c>
      <c r="E37">
        <v>2</v>
      </c>
      <c r="F37" t="str">
        <f t="shared" si="0"/>
        <v>OTHER</v>
      </c>
      <c r="G37">
        <f t="shared" si="1"/>
        <v>3</v>
      </c>
      <c r="H37" t="str">
        <f t="shared" si="2"/>
        <v>G</v>
      </c>
      <c r="J37" s="179" t="s">
        <v>31</v>
      </c>
      <c r="K37" s="178">
        <v>1914241</v>
      </c>
      <c r="L37" s="178">
        <v>274649</v>
      </c>
    </row>
    <row r="38" spans="1:12" x14ac:dyDescent="0.25">
      <c r="A38" t="s">
        <v>43</v>
      </c>
      <c r="B38" s="175">
        <v>44079</v>
      </c>
      <c r="C38">
        <v>49</v>
      </c>
      <c r="D38" t="s">
        <v>403</v>
      </c>
      <c r="E38">
        <v>11061</v>
      </c>
      <c r="F38" t="str">
        <f t="shared" si="0"/>
        <v>Residential</v>
      </c>
      <c r="G38">
        <f t="shared" si="1"/>
        <v>4</v>
      </c>
      <c r="H38" t="str">
        <f t="shared" si="2"/>
        <v>E</v>
      </c>
      <c r="J38" s="179" t="s">
        <v>33</v>
      </c>
      <c r="K38" s="178">
        <v>2102101</v>
      </c>
      <c r="L38" s="178">
        <v>298756</v>
      </c>
    </row>
    <row r="39" spans="1:12" x14ac:dyDescent="0.25">
      <c r="A39" t="s">
        <v>43</v>
      </c>
      <c r="B39" s="175">
        <v>44079</v>
      </c>
      <c r="C39">
        <v>49</v>
      </c>
      <c r="D39" t="s">
        <v>404</v>
      </c>
      <c r="E39">
        <v>1320</v>
      </c>
      <c r="F39" t="str">
        <f t="shared" si="0"/>
        <v>Low Income Residential</v>
      </c>
      <c r="G39">
        <f t="shared" si="1"/>
        <v>4</v>
      </c>
      <c r="H39" t="str">
        <f t="shared" si="2"/>
        <v>E</v>
      </c>
      <c r="J39" s="179" t="s">
        <v>30</v>
      </c>
      <c r="K39" s="178">
        <v>15266791</v>
      </c>
      <c r="L39" s="178">
        <v>2220888</v>
      </c>
    </row>
    <row r="40" spans="1:12" x14ac:dyDescent="0.25">
      <c r="A40" t="s">
        <v>43</v>
      </c>
      <c r="B40" s="175">
        <v>44079</v>
      </c>
      <c r="C40">
        <v>49</v>
      </c>
      <c r="D40" t="s">
        <v>405</v>
      </c>
      <c r="E40">
        <v>1189</v>
      </c>
      <c r="F40" t="str">
        <f t="shared" si="0"/>
        <v>Small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2108938</v>
      </c>
      <c r="L40" s="178">
        <v>195915</v>
      </c>
    </row>
    <row r="41" spans="1:12" x14ac:dyDescent="0.25">
      <c r="A41" t="s">
        <v>43</v>
      </c>
      <c r="B41" s="175">
        <v>44079</v>
      </c>
      <c r="C41">
        <v>49</v>
      </c>
      <c r="D41" t="s">
        <v>406</v>
      </c>
      <c r="E41">
        <v>148</v>
      </c>
      <c r="F41" t="str">
        <f t="shared" si="0"/>
        <v>Medium C&amp;I</v>
      </c>
      <c r="G41">
        <f t="shared" si="1"/>
        <v>4</v>
      </c>
      <c r="H41" t="str">
        <f t="shared" si="2"/>
        <v>E</v>
      </c>
      <c r="J41" s="177">
        <v>7</v>
      </c>
      <c r="K41" s="178"/>
      <c r="L41" s="178"/>
    </row>
    <row r="42" spans="1:12" x14ac:dyDescent="0.25">
      <c r="A42" t="s">
        <v>43</v>
      </c>
      <c r="B42" s="175">
        <v>44079</v>
      </c>
      <c r="C42">
        <v>49</v>
      </c>
      <c r="D42" t="s">
        <v>407</v>
      </c>
      <c r="E42">
        <v>11</v>
      </c>
      <c r="F42" t="str">
        <f t="shared" si="0"/>
        <v>Large C&amp;I</v>
      </c>
      <c r="G42">
        <f t="shared" si="1"/>
        <v>4</v>
      </c>
      <c r="H42" t="str">
        <f t="shared" si="2"/>
        <v>E</v>
      </c>
      <c r="J42" s="179" t="s">
        <v>34</v>
      </c>
      <c r="K42" s="178">
        <v>745228</v>
      </c>
      <c r="L42" s="178">
        <v>167461</v>
      </c>
    </row>
    <row r="43" spans="1:12" x14ac:dyDescent="0.25">
      <c r="A43" t="s">
        <v>43</v>
      </c>
      <c r="B43" s="175">
        <v>44079</v>
      </c>
      <c r="C43">
        <v>49</v>
      </c>
      <c r="D43" t="s">
        <v>409</v>
      </c>
      <c r="E43">
        <v>5282</v>
      </c>
      <c r="F43" t="str">
        <f t="shared" si="0"/>
        <v>Residential</v>
      </c>
      <c r="G43">
        <f t="shared" si="1"/>
        <v>4</v>
      </c>
      <c r="H43" t="str">
        <f t="shared" si="2"/>
        <v>G</v>
      </c>
      <c r="J43" s="179" t="s">
        <v>31</v>
      </c>
      <c r="K43" s="178">
        <v>1019311</v>
      </c>
      <c r="L43" s="178">
        <v>272972</v>
      </c>
    </row>
    <row r="44" spans="1:12" x14ac:dyDescent="0.25">
      <c r="A44" t="s">
        <v>43</v>
      </c>
      <c r="B44" s="175">
        <v>44079</v>
      </c>
      <c r="C44">
        <v>49</v>
      </c>
      <c r="D44" t="s">
        <v>410</v>
      </c>
      <c r="E44">
        <v>500</v>
      </c>
      <c r="F44" t="str">
        <f t="shared" si="0"/>
        <v>Low Income Residential</v>
      </c>
      <c r="G44">
        <f t="shared" si="1"/>
        <v>4</v>
      </c>
      <c r="H44" t="str">
        <f t="shared" si="2"/>
        <v>G</v>
      </c>
      <c r="J44" s="179" t="s">
        <v>33</v>
      </c>
      <c r="K44" s="178">
        <v>706616</v>
      </c>
      <c r="L44" s="178">
        <v>148478</v>
      </c>
    </row>
    <row r="45" spans="1:12" x14ac:dyDescent="0.25">
      <c r="A45" t="s">
        <v>43</v>
      </c>
      <c r="B45" s="175">
        <v>44079</v>
      </c>
      <c r="C45">
        <v>49</v>
      </c>
      <c r="D45" t="s">
        <v>411</v>
      </c>
      <c r="E45">
        <v>376</v>
      </c>
      <c r="F45" t="str">
        <f t="shared" si="0"/>
        <v>Small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5574082</v>
      </c>
      <c r="L45" s="178">
        <v>1613771</v>
      </c>
    </row>
    <row r="46" spans="1:12" x14ac:dyDescent="0.25">
      <c r="A46" t="s">
        <v>43</v>
      </c>
      <c r="B46" s="175">
        <v>44079</v>
      </c>
      <c r="C46">
        <v>49</v>
      </c>
      <c r="D46" t="s">
        <v>412</v>
      </c>
      <c r="E46">
        <v>79</v>
      </c>
      <c r="F46" t="str">
        <f t="shared" si="0"/>
        <v>Medium C&amp;I</v>
      </c>
      <c r="G46">
        <f t="shared" si="1"/>
        <v>4</v>
      </c>
      <c r="H46" t="str">
        <f t="shared" si="2"/>
        <v>G</v>
      </c>
      <c r="J46" s="179" t="s">
        <v>32</v>
      </c>
      <c r="K46" s="178">
        <v>748549</v>
      </c>
      <c r="L46" s="178">
        <v>105208</v>
      </c>
    </row>
    <row r="47" spans="1:12" x14ac:dyDescent="0.25">
      <c r="A47" t="s">
        <v>43</v>
      </c>
      <c r="B47" s="175">
        <v>44079</v>
      </c>
      <c r="C47">
        <v>49</v>
      </c>
      <c r="D47" t="s">
        <v>413</v>
      </c>
      <c r="E47">
        <v>18</v>
      </c>
      <c r="F47" t="str">
        <f t="shared" si="0"/>
        <v>Large C&amp;I</v>
      </c>
      <c r="G47">
        <f t="shared" si="1"/>
        <v>4</v>
      </c>
      <c r="H47" t="str">
        <f t="shared" si="2"/>
        <v>G</v>
      </c>
      <c r="J47" s="177">
        <v>8</v>
      </c>
      <c r="K47" s="178"/>
      <c r="L47" s="178"/>
    </row>
    <row r="48" spans="1:12" x14ac:dyDescent="0.25">
      <c r="A48" t="s">
        <v>46</v>
      </c>
      <c r="B48" s="175">
        <v>44079</v>
      </c>
      <c r="C48">
        <v>49</v>
      </c>
      <c r="D48" t="s">
        <v>403</v>
      </c>
      <c r="E48">
        <v>38722</v>
      </c>
      <c r="F48" t="str">
        <f t="shared" si="0"/>
        <v>Residential</v>
      </c>
      <c r="G48">
        <f t="shared" si="1"/>
        <v>5</v>
      </c>
      <c r="H48" t="str">
        <f t="shared" si="2"/>
        <v>E</v>
      </c>
      <c r="J48" s="179" t="s">
        <v>34</v>
      </c>
      <c r="K48" s="178">
        <v>865932</v>
      </c>
      <c r="L48" s="178">
        <v>835506</v>
      </c>
    </row>
    <row r="49" spans="1:12" x14ac:dyDescent="0.25">
      <c r="A49" t="s">
        <v>46</v>
      </c>
      <c r="B49" s="175">
        <v>44079</v>
      </c>
      <c r="C49">
        <v>49</v>
      </c>
      <c r="D49" t="s">
        <v>404</v>
      </c>
      <c r="E49">
        <v>9619</v>
      </c>
      <c r="F49" t="str">
        <f t="shared" si="0"/>
        <v>Low Income Residential</v>
      </c>
      <c r="G49">
        <f t="shared" si="1"/>
        <v>5</v>
      </c>
      <c r="H49" t="str">
        <f t="shared" si="2"/>
        <v>E</v>
      </c>
      <c r="J49" s="179" t="s">
        <v>31</v>
      </c>
      <c r="K49" s="178">
        <v>11829326</v>
      </c>
      <c r="L49" s="178">
        <v>6315701</v>
      </c>
    </row>
    <row r="50" spans="1:12" x14ac:dyDescent="0.25">
      <c r="A50" t="s">
        <v>46</v>
      </c>
      <c r="B50" s="175">
        <v>44079</v>
      </c>
      <c r="C50">
        <v>49</v>
      </c>
      <c r="D50" t="s">
        <v>405</v>
      </c>
      <c r="E50">
        <v>3961</v>
      </c>
      <c r="F50" t="str">
        <f t="shared" si="0"/>
        <v>Small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1937648</v>
      </c>
      <c r="L50" s="178">
        <v>1015189</v>
      </c>
    </row>
    <row r="51" spans="1:12" x14ac:dyDescent="0.25">
      <c r="A51" t="s">
        <v>46</v>
      </c>
      <c r="B51" s="175">
        <v>44079</v>
      </c>
      <c r="C51">
        <v>49</v>
      </c>
      <c r="D51" t="s">
        <v>406</v>
      </c>
      <c r="E51">
        <v>426</v>
      </c>
      <c r="F51" t="str">
        <f t="shared" si="0"/>
        <v>Medium C&amp;I</v>
      </c>
      <c r="G51">
        <f t="shared" si="1"/>
        <v>5</v>
      </c>
      <c r="H51" t="str">
        <f t="shared" si="2"/>
        <v>E</v>
      </c>
      <c r="J51" s="179" t="s">
        <v>30</v>
      </c>
      <c r="K51" s="178">
        <v>31659946</v>
      </c>
      <c r="L51" s="178">
        <v>22736604</v>
      </c>
    </row>
    <row r="52" spans="1:12" x14ac:dyDescent="0.25">
      <c r="A52" t="s">
        <v>46</v>
      </c>
      <c r="B52" s="175">
        <v>44079</v>
      </c>
      <c r="C52">
        <v>49</v>
      </c>
      <c r="D52" t="s">
        <v>407</v>
      </c>
      <c r="E52">
        <v>31</v>
      </c>
      <c r="F52" t="str">
        <f t="shared" si="0"/>
        <v>Large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3356962</v>
      </c>
      <c r="L52" s="178">
        <v>1102560</v>
      </c>
    </row>
    <row r="53" spans="1:12" x14ac:dyDescent="0.25">
      <c r="A53" t="s">
        <v>46</v>
      </c>
      <c r="B53" s="175">
        <v>44079</v>
      </c>
      <c r="C53">
        <v>49</v>
      </c>
      <c r="D53" t="s">
        <v>409</v>
      </c>
      <c r="E53">
        <v>29527</v>
      </c>
      <c r="F53" t="str">
        <f t="shared" si="0"/>
        <v>Residential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25">
      <c r="A54" t="s">
        <v>46</v>
      </c>
      <c r="B54" s="175">
        <v>44079</v>
      </c>
      <c r="C54">
        <v>49</v>
      </c>
      <c r="D54" t="s">
        <v>410</v>
      </c>
      <c r="E54">
        <v>5786</v>
      </c>
      <c r="F54" t="str">
        <f t="shared" si="0"/>
        <v>Low Income Residential</v>
      </c>
      <c r="G54">
        <f t="shared" si="1"/>
        <v>5</v>
      </c>
      <c r="H54" t="str">
        <f t="shared" si="2"/>
        <v>G</v>
      </c>
      <c r="J54" s="179" t="s">
        <v>34</v>
      </c>
      <c r="K54" s="178">
        <v>4053043</v>
      </c>
      <c r="L54" s="178">
        <v>1715450</v>
      </c>
    </row>
    <row r="55" spans="1:12" x14ac:dyDescent="0.25">
      <c r="A55" t="s">
        <v>46</v>
      </c>
      <c r="B55" s="175">
        <v>44079</v>
      </c>
      <c r="C55">
        <v>49</v>
      </c>
      <c r="D55" t="s">
        <v>411</v>
      </c>
      <c r="E55">
        <v>1521</v>
      </c>
      <c r="F55" t="str">
        <f t="shared" si="0"/>
        <v>Small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14762879</v>
      </c>
      <c r="L55" s="178">
        <v>6863321</v>
      </c>
    </row>
    <row r="56" spans="1:12" x14ac:dyDescent="0.25">
      <c r="A56" t="s">
        <v>46</v>
      </c>
      <c r="B56" s="175">
        <v>44079</v>
      </c>
      <c r="C56">
        <v>49</v>
      </c>
      <c r="D56" t="s">
        <v>412</v>
      </c>
      <c r="E56">
        <v>286</v>
      </c>
      <c r="F56" t="str">
        <f t="shared" si="0"/>
        <v>Medium C&amp;I</v>
      </c>
      <c r="G56">
        <f t="shared" si="1"/>
        <v>5</v>
      </c>
      <c r="H56" t="str">
        <f t="shared" si="2"/>
        <v>G</v>
      </c>
      <c r="J56" s="179" t="s">
        <v>33</v>
      </c>
      <c r="K56" s="178">
        <v>4746365</v>
      </c>
      <c r="L56" s="178">
        <v>1462422</v>
      </c>
    </row>
    <row r="57" spans="1:12" x14ac:dyDescent="0.25">
      <c r="A57" t="s">
        <v>46</v>
      </c>
      <c r="B57" s="175">
        <v>44079</v>
      </c>
      <c r="C57">
        <v>49</v>
      </c>
      <c r="D57" t="s">
        <v>413</v>
      </c>
      <c r="E57">
        <v>52</v>
      </c>
      <c r="F57" t="str">
        <f t="shared" si="0"/>
        <v>Large C&amp;I</v>
      </c>
      <c r="G57">
        <f t="shared" si="1"/>
        <v>5</v>
      </c>
      <c r="H57" t="str">
        <f t="shared" si="2"/>
        <v>G</v>
      </c>
      <c r="J57" s="179" t="s">
        <v>30</v>
      </c>
      <c r="K57" s="178">
        <v>52500820</v>
      </c>
      <c r="L57" s="178">
        <v>26571263</v>
      </c>
    </row>
    <row r="58" spans="1:12" x14ac:dyDescent="0.25">
      <c r="A58" t="s">
        <v>47</v>
      </c>
      <c r="B58" s="175">
        <v>44079</v>
      </c>
      <c r="C58">
        <v>49</v>
      </c>
      <c r="D58" t="s">
        <v>403</v>
      </c>
      <c r="E58">
        <v>15266791</v>
      </c>
      <c r="F58" t="str">
        <f t="shared" si="0"/>
        <v>Residential</v>
      </c>
      <c r="G58">
        <f t="shared" si="1"/>
        <v>6</v>
      </c>
      <c r="H58" t="str">
        <f t="shared" si="2"/>
        <v>E</v>
      </c>
      <c r="J58" s="179" t="s">
        <v>32</v>
      </c>
      <c r="K58" s="178">
        <v>6214449</v>
      </c>
      <c r="L58" s="178">
        <v>1403683</v>
      </c>
    </row>
    <row r="59" spans="1:12" x14ac:dyDescent="0.25">
      <c r="A59" t="s">
        <v>47</v>
      </c>
      <c r="B59" s="175">
        <v>44079</v>
      </c>
      <c r="C59">
        <v>49</v>
      </c>
      <c r="D59" t="s">
        <v>404</v>
      </c>
      <c r="E59">
        <v>1914241</v>
      </c>
      <c r="F59" t="str">
        <f t="shared" si="0"/>
        <v>Low Income Residential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25">
      <c r="A60" t="s">
        <v>47</v>
      </c>
      <c r="B60" s="175">
        <v>44079</v>
      </c>
      <c r="C60">
        <v>49</v>
      </c>
      <c r="D60" t="s">
        <v>405</v>
      </c>
      <c r="E60">
        <v>2108938</v>
      </c>
      <c r="F60" t="str">
        <f t="shared" si="0"/>
        <v>Small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6036310</v>
      </c>
      <c r="L60" s="178">
        <v>1886877</v>
      </c>
    </row>
    <row r="61" spans="1:12" x14ac:dyDescent="0.25">
      <c r="A61" t="s">
        <v>47</v>
      </c>
      <c r="B61" s="175">
        <v>44079</v>
      </c>
      <c r="C61">
        <v>49</v>
      </c>
      <c r="D61" t="s">
        <v>406</v>
      </c>
      <c r="E61">
        <v>2102101</v>
      </c>
      <c r="F61" t="str">
        <f t="shared" si="0"/>
        <v>Medium C&amp;I</v>
      </c>
      <c r="G61">
        <f t="shared" si="1"/>
        <v>6</v>
      </c>
      <c r="H61" t="str">
        <f t="shared" si="2"/>
        <v>E</v>
      </c>
      <c r="J61" s="179" t="s">
        <v>31</v>
      </c>
      <c r="K61" s="178">
        <v>764393</v>
      </c>
      <c r="L61" s="178">
        <v>106834</v>
      </c>
    </row>
    <row r="62" spans="1:12" x14ac:dyDescent="0.25">
      <c r="A62" t="s">
        <v>47</v>
      </c>
      <c r="B62" s="175">
        <v>44079</v>
      </c>
      <c r="C62">
        <v>49</v>
      </c>
      <c r="D62" t="s">
        <v>407</v>
      </c>
      <c r="E62">
        <v>2441883</v>
      </c>
      <c r="F62" t="str">
        <f t="shared" si="0"/>
        <v>Large C&amp;I</v>
      </c>
      <c r="G62">
        <f t="shared" si="1"/>
        <v>6</v>
      </c>
      <c r="H62" t="str">
        <f t="shared" si="2"/>
        <v>E</v>
      </c>
      <c r="J62" s="179" t="s">
        <v>33</v>
      </c>
      <c r="K62" s="178">
        <v>5082914</v>
      </c>
      <c r="L62" s="178">
        <v>660561</v>
      </c>
    </row>
    <row r="63" spans="1:12" x14ac:dyDescent="0.25">
      <c r="A63" t="s">
        <v>47</v>
      </c>
      <c r="B63" s="175">
        <v>44079</v>
      </c>
      <c r="C63">
        <v>49</v>
      </c>
      <c r="D63" t="s">
        <v>408</v>
      </c>
      <c r="E63">
        <v>12932</v>
      </c>
      <c r="F63" t="str">
        <f t="shared" si="0"/>
        <v>OTHER</v>
      </c>
      <c r="G63">
        <f t="shared" si="1"/>
        <v>6</v>
      </c>
      <c r="H63" t="str">
        <f t="shared" si="2"/>
        <v>E</v>
      </c>
      <c r="J63" s="179" t="s">
        <v>30</v>
      </c>
      <c r="K63" s="178">
        <v>15378670</v>
      </c>
      <c r="L63" s="178">
        <v>2044513</v>
      </c>
    </row>
    <row r="64" spans="1:12" x14ac:dyDescent="0.25">
      <c r="A64" t="s">
        <v>47</v>
      </c>
      <c r="B64" s="175">
        <v>44079</v>
      </c>
      <c r="C64">
        <v>49</v>
      </c>
      <c r="D64" t="s">
        <v>409</v>
      </c>
      <c r="E64">
        <v>2220888</v>
      </c>
      <c r="F64" t="str">
        <f t="shared" si="0"/>
        <v>Residential</v>
      </c>
      <c r="G64">
        <f t="shared" si="1"/>
        <v>6</v>
      </c>
      <c r="H64" t="str">
        <f t="shared" si="2"/>
        <v>G</v>
      </c>
      <c r="J64" s="179" t="s">
        <v>32</v>
      </c>
      <c r="K64" s="178">
        <v>2696329</v>
      </c>
      <c r="L64" s="178">
        <v>218834</v>
      </c>
    </row>
    <row r="65" spans="1:12" x14ac:dyDescent="0.25">
      <c r="A65" t="s">
        <v>47</v>
      </c>
      <c r="B65" s="175">
        <v>44079</v>
      </c>
      <c r="C65">
        <v>49</v>
      </c>
      <c r="D65" t="s">
        <v>410</v>
      </c>
      <c r="E65">
        <v>274649</v>
      </c>
      <c r="F65" t="str">
        <f t="shared" si="0"/>
        <v>Low Income Residential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25">
      <c r="A66" t="s">
        <v>47</v>
      </c>
      <c r="B66" s="175">
        <v>44079</v>
      </c>
      <c r="C66">
        <v>49</v>
      </c>
      <c r="D66" t="s">
        <v>411</v>
      </c>
      <c r="E66">
        <v>195915</v>
      </c>
      <c r="F66" t="str">
        <f t="shared" si="0"/>
        <v>Small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4810945</v>
      </c>
      <c r="L66" s="178">
        <v>485969</v>
      </c>
    </row>
    <row r="67" spans="1:12" x14ac:dyDescent="0.25">
      <c r="A67" t="s">
        <v>47</v>
      </c>
      <c r="B67" s="175">
        <v>44079</v>
      </c>
      <c r="C67">
        <v>49</v>
      </c>
      <c r="D67" t="s">
        <v>412</v>
      </c>
      <c r="E67">
        <v>298756</v>
      </c>
      <c r="F67" t="str">
        <f t="shared" ref="F67:F130" si="3">TRIM(MID(D67,4,50))</f>
        <v>Medium C&amp;I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576409</v>
      </c>
      <c r="L67" s="178">
        <v>74412</v>
      </c>
    </row>
    <row r="68" spans="1:12" x14ac:dyDescent="0.25">
      <c r="A68" t="s">
        <v>47</v>
      </c>
      <c r="B68" s="175">
        <v>44079</v>
      </c>
      <c r="C68">
        <v>49</v>
      </c>
      <c r="D68" t="s">
        <v>413</v>
      </c>
      <c r="E68">
        <v>712482</v>
      </c>
      <c r="F68" t="str">
        <f t="shared" si="3"/>
        <v>Large C&amp;I</v>
      </c>
      <c r="G68">
        <f t="shared" si="4"/>
        <v>6</v>
      </c>
      <c r="H68" t="str">
        <f t="shared" si="5"/>
        <v>G</v>
      </c>
      <c r="J68" s="179" t="s">
        <v>33</v>
      </c>
      <c r="K68" s="178">
        <v>3895751</v>
      </c>
      <c r="L68" s="178">
        <v>378706</v>
      </c>
    </row>
    <row r="69" spans="1:12" x14ac:dyDescent="0.25">
      <c r="A69" t="s">
        <v>47</v>
      </c>
      <c r="B69" s="175">
        <v>44079</v>
      </c>
      <c r="C69">
        <v>49</v>
      </c>
      <c r="D69" t="s">
        <v>414</v>
      </c>
      <c r="E69">
        <v>14</v>
      </c>
      <c r="F69" t="str">
        <f t="shared" si="3"/>
        <v>OTHER</v>
      </c>
      <c r="G69">
        <f t="shared" si="4"/>
        <v>6</v>
      </c>
      <c r="H69" t="str">
        <f t="shared" si="5"/>
        <v>G</v>
      </c>
      <c r="J69" s="179" t="s">
        <v>30</v>
      </c>
      <c r="K69" s="178">
        <v>11747514</v>
      </c>
      <c r="L69" s="178">
        <v>1646438</v>
      </c>
    </row>
    <row r="70" spans="1:12" x14ac:dyDescent="0.25">
      <c r="A70" t="s">
        <v>48</v>
      </c>
      <c r="B70" s="175">
        <v>44079</v>
      </c>
      <c r="C70">
        <v>49</v>
      </c>
      <c r="D70" t="s">
        <v>403</v>
      </c>
      <c r="E70">
        <v>5574082</v>
      </c>
      <c r="F70" t="str">
        <f t="shared" si="3"/>
        <v>Residential</v>
      </c>
      <c r="G70">
        <f t="shared" si="4"/>
        <v>7</v>
      </c>
      <c r="H70" t="str">
        <f t="shared" si="5"/>
        <v>E</v>
      </c>
      <c r="J70" s="179" t="s">
        <v>32</v>
      </c>
      <c r="K70" s="178">
        <v>2015524</v>
      </c>
      <c r="L70" s="178">
        <v>213368</v>
      </c>
    </row>
    <row r="71" spans="1:12" x14ac:dyDescent="0.25">
      <c r="A71" t="s">
        <v>48</v>
      </c>
      <c r="B71" s="175">
        <v>44079</v>
      </c>
      <c r="C71">
        <v>49</v>
      </c>
      <c r="D71" t="s">
        <v>404</v>
      </c>
      <c r="E71">
        <v>1019311</v>
      </c>
      <c r="F71" t="str">
        <f t="shared" si="3"/>
        <v>Low Income Residential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25">
      <c r="A72" t="s">
        <v>48</v>
      </c>
      <c r="B72" s="175">
        <v>44079</v>
      </c>
      <c r="C72">
        <v>49</v>
      </c>
      <c r="D72" t="s">
        <v>405</v>
      </c>
      <c r="E72">
        <v>748549</v>
      </c>
      <c r="F72" t="str">
        <f t="shared" si="3"/>
        <v>Small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396</v>
      </c>
      <c r="L72" s="178">
        <v>145</v>
      </c>
    </row>
    <row r="73" spans="1:12" x14ac:dyDescent="0.25">
      <c r="A73" t="s">
        <v>48</v>
      </c>
      <c r="B73" s="175">
        <v>44079</v>
      </c>
      <c r="C73">
        <v>49</v>
      </c>
      <c r="D73" t="s">
        <v>406</v>
      </c>
      <c r="E73">
        <v>706616</v>
      </c>
      <c r="F73" t="str">
        <f t="shared" si="3"/>
        <v>Medium C&amp;I</v>
      </c>
      <c r="G73">
        <f t="shared" si="4"/>
        <v>7</v>
      </c>
      <c r="H73" t="str">
        <f t="shared" si="5"/>
        <v>E</v>
      </c>
      <c r="J73" s="179" t="s">
        <v>31</v>
      </c>
      <c r="K73" s="178">
        <v>5623</v>
      </c>
      <c r="L73" s="178">
        <v>3740</v>
      </c>
    </row>
    <row r="74" spans="1:12" x14ac:dyDescent="0.25">
      <c r="A74" t="s">
        <v>48</v>
      </c>
      <c r="B74" s="175">
        <v>44079</v>
      </c>
      <c r="C74">
        <v>49</v>
      </c>
      <c r="D74" t="s">
        <v>407</v>
      </c>
      <c r="E74">
        <v>745228</v>
      </c>
      <c r="F74" t="str">
        <f t="shared" si="3"/>
        <v>Large C&amp;I</v>
      </c>
      <c r="G74">
        <f t="shared" si="4"/>
        <v>7</v>
      </c>
      <c r="H74" t="str">
        <f t="shared" si="5"/>
        <v>E</v>
      </c>
      <c r="J74" s="179" t="s">
        <v>33</v>
      </c>
      <c r="K74" s="178">
        <v>2037</v>
      </c>
      <c r="L74" s="178">
        <v>1014</v>
      </c>
    </row>
    <row r="75" spans="1:12" x14ac:dyDescent="0.25">
      <c r="A75" t="s">
        <v>48</v>
      </c>
      <c r="B75" s="175">
        <v>44079</v>
      </c>
      <c r="C75">
        <v>49</v>
      </c>
      <c r="D75" t="s">
        <v>408</v>
      </c>
      <c r="E75">
        <v>0</v>
      </c>
      <c r="F75" t="str">
        <f t="shared" si="3"/>
        <v>OTHER</v>
      </c>
      <c r="G75">
        <f t="shared" si="4"/>
        <v>7</v>
      </c>
      <c r="H75" t="str">
        <f t="shared" si="5"/>
        <v>E</v>
      </c>
      <c r="J75" s="179" t="s">
        <v>30</v>
      </c>
      <c r="K75" s="178">
        <v>67653</v>
      </c>
      <c r="L75" s="178">
        <v>34608</v>
      </c>
    </row>
    <row r="76" spans="1:12" x14ac:dyDescent="0.25">
      <c r="A76" t="s">
        <v>48</v>
      </c>
      <c r="B76" s="175">
        <v>44079</v>
      </c>
      <c r="C76">
        <v>49</v>
      </c>
      <c r="D76" t="s">
        <v>409</v>
      </c>
      <c r="E76">
        <v>1613771</v>
      </c>
      <c r="F76" t="str">
        <f t="shared" si="3"/>
        <v>Residential</v>
      </c>
      <c r="G76">
        <f t="shared" si="4"/>
        <v>7</v>
      </c>
      <c r="H76" t="str">
        <f t="shared" si="5"/>
        <v>G</v>
      </c>
      <c r="J76" s="179" t="s">
        <v>32</v>
      </c>
      <c r="K76" s="178">
        <v>8981</v>
      </c>
      <c r="L76" s="178">
        <v>3334</v>
      </c>
    </row>
    <row r="77" spans="1:12" x14ac:dyDescent="0.25">
      <c r="A77" t="s">
        <v>48</v>
      </c>
      <c r="B77" s="175">
        <v>44079</v>
      </c>
      <c r="C77">
        <v>49</v>
      </c>
      <c r="D77" t="s">
        <v>410</v>
      </c>
      <c r="E77">
        <v>272972</v>
      </c>
      <c r="F77" t="str">
        <f t="shared" si="3"/>
        <v>Low Income Residential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25">
      <c r="A78" t="s">
        <v>48</v>
      </c>
      <c r="B78" s="175">
        <v>44079</v>
      </c>
      <c r="C78">
        <v>49</v>
      </c>
      <c r="D78" t="s">
        <v>411</v>
      </c>
      <c r="E78">
        <v>105208</v>
      </c>
      <c r="F78" t="str">
        <f t="shared" si="3"/>
        <v>Small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6</v>
      </c>
      <c r="L78" s="178">
        <v>6</v>
      </c>
    </row>
    <row r="79" spans="1:12" x14ac:dyDescent="0.25">
      <c r="A79" t="s">
        <v>48</v>
      </c>
      <c r="B79" s="175">
        <v>44079</v>
      </c>
      <c r="C79">
        <v>49</v>
      </c>
      <c r="D79" t="s">
        <v>412</v>
      </c>
      <c r="E79">
        <v>148478</v>
      </c>
      <c r="F79" t="str">
        <f t="shared" si="3"/>
        <v>Medium C&amp;I</v>
      </c>
      <c r="G79">
        <f t="shared" si="4"/>
        <v>7</v>
      </c>
      <c r="H79" t="str">
        <f t="shared" si="5"/>
        <v>G</v>
      </c>
      <c r="J79" s="179" t="s">
        <v>31</v>
      </c>
      <c r="K79" s="178">
        <v>1596</v>
      </c>
      <c r="L79" s="178">
        <v>674</v>
      </c>
    </row>
    <row r="80" spans="1:12" x14ac:dyDescent="0.25">
      <c r="A80" t="s">
        <v>48</v>
      </c>
      <c r="B80" s="175">
        <v>44079</v>
      </c>
      <c r="C80">
        <v>49</v>
      </c>
      <c r="D80" t="s">
        <v>413</v>
      </c>
      <c r="E80">
        <v>167461</v>
      </c>
      <c r="F80" t="str">
        <f t="shared" si="3"/>
        <v>Large C&amp;I</v>
      </c>
      <c r="G80">
        <f t="shared" si="4"/>
        <v>7</v>
      </c>
      <c r="H80" t="str">
        <f t="shared" si="5"/>
        <v>G</v>
      </c>
      <c r="J80" s="179" t="s">
        <v>33</v>
      </c>
      <c r="K80" s="178">
        <v>84</v>
      </c>
      <c r="L80" s="178">
        <v>35</v>
      </c>
    </row>
    <row r="81" spans="1:12" x14ac:dyDescent="0.25">
      <c r="A81" t="s">
        <v>48</v>
      </c>
      <c r="B81" s="175">
        <v>44079</v>
      </c>
      <c r="C81">
        <v>49</v>
      </c>
      <c r="D81" t="s">
        <v>414</v>
      </c>
      <c r="E81">
        <v>0</v>
      </c>
      <c r="F81" t="str">
        <f t="shared" si="3"/>
        <v>OTHER</v>
      </c>
      <c r="G81">
        <f t="shared" si="4"/>
        <v>7</v>
      </c>
      <c r="H81" t="str">
        <f t="shared" si="5"/>
        <v>G</v>
      </c>
      <c r="J81" s="179" t="s">
        <v>30</v>
      </c>
      <c r="K81" s="178">
        <v>5257</v>
      </c>
      <c r="L81" s="178">
        <v>3038</v>
      </c>
    </row>
    <row r="82" spans="1:12" x14ac:dyDescent="0.25">
      <c r="A82" t="s">
        <v>49</v>
      </c>
      <c r="B82" s="175">
        <v>44079</v>
      </c>
      <c r="C82">
        <v>49</v>
      </c>
      <c r="D82" t="s">
        <v>403</v>
      </c>
      <c r="E82">
        <v>31659946</v>
      </c>
      <c r="F82" t="str">
        <f t="shared" si="3"/>
        <v>Residential</v>
      </c>
      <c r="G82">
        <f t="shared" si="4"/>
        <v>8</v>
      </c>
      <c r="H82" t="str">
        <f t="shared" si="5"/>
        <v>E</v>
      </c>
      <c r="J82" s="179" t="s">
        <v>32</v>
      </c>
      <c r="K82" s="178">
        <v>310</v>
      </c>
      <c r="L82" s="178">
        <v>106</v>
      </c>
    </row>
    <row r="83" spans="1:12" x14ac:dyDescent="0.25">
      <c r="A83" t="s">
        <v>49</v>
      </c>
      <c r="B83" s="175">
        <v>44079</v>
      </c>
      <c r="C83">
        <v>49</v>
      </c>
      <c r="D83" t="s">
        <v>404</v>
      </c>
      <c r="E83">
        <v>11829326</v>
      </c>
      <c r="F83" t="str">
        <f t="shared" si="3"/>
        <v>Low Income Residential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25">
      <c r="A84" t="s">
        <v>49</v>
      </c>
      <c r="B84" s="175">
        <v>44079</v>
      </c>
      <c r="C84">
        <v>49</v>
      </c>
      <c r="D84" t="s">
        <v>405</v>
      </c>
      <c r="E84">
        <v>3356962</v>
      </c>
      <c r="F84" t="str">
        <f t="shared" si="3"/>
        <v>Small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1275</v>
      </c>
      <c r="L84" s="178">
        <v>527</v>
      </c>
    </row>
    <row r="85" spans="1:12" x14ac:dyDescent="0.25">
      <c r="A85" t="s">
        <v>49</v>
      </c>
      <c r="B85" s="175">
        <v>44079</v>
      </c>
      <c r="C85">
        <v>49</v>
      </c>
      <c r="D85" t="s">
        <v>406</v>
      </c>
      <c r="E85">
        <v>1937648</v>
      </c>
      <c r="F85" t="str">
        <f t="shared" si="3"/>
        <v>Medium C&amp;I</v>
      </c>
      <c r="G85">
        <f t="shared" si="4"/>
        <v>8</v>
      </c>
      <c r="H85" t="str">
        <f t="shared" si="5"/>
        <v>E</v>
      </c>
      <c r="J85" s="179" t="s">
        <v>30</v>
      </c>
      <c r="K85" s="178">
        <v>198</v>
      </c>
      <c r="L85" s="178">
        <v>77</v>
      </c>
    </row>
    <row r="86" spans="1:12" x14ac:dyDescent="0.25">
      <c r="A86" t="s">
        <v>49</v>
      </c>
      <c r="B86" s="175">
        <v>44079</v>
      </c>
      <c r="C86">
        <v>49</v>
      </c>
      <c r="D86" t="s">
        <v>407</v>
      </c>
      <c r="E86">
        <v>865932</v>
      </c>
      <c r="F86" t="str">
        <f t="shared" si="3"/>
        <v>Large C&amp;I</v>
      </c>
      <c r="G86">
        <f t="shared" si="4"/>
        <v>8</v>
      </c>
      <c r="H86" t="str">
        <f t="shared" si="5"/>
        <v>E</v>
      </c>
      <c r="J86" s="177">
        <v>20</v>
      </c>
      <c r="K86" s="178"/>
      <c r="L86" s="178"/>
    </row>
    <row r="87" spans="1:12" x14ac:dyDescent="0.25">
      <c r="A87" t="s">
        <v>49</v>
      </c>
      <c r="B87" s="175">
        <v>44079</v>
      </c>
      <c r="C87">
        <v>49</v>
      </c>
      <c r="D87" t="s">
        <v>408</v>
      </c>
      <c r="E87">
        <v>0</v>
      </c>
      <c r="F87" t="str">
        <f t="shared" si="3"/>
        <v>OTHER</v>
      </c>
      <c r="G87">
        <f t="shared" si="4"/>
        <v>8</v>
      </c>
      <c r="H87" t="str">
        <f t="shared" si="5"/>
        <v>E</v>
      </c>
      <c r="J87" s="179" t="s">
        <v>34</v>
      </c>
      <c r="K87" s="178">
        <v>18735698</v>
      </c>
      <c r="L87" s="178">
        <v>2246774</v>
      </c>
    </row>
    <row r="88" spans="1:12" x14ac:dyDescent="0.25">
      <c r="A88" t="s">
        <v>49</v>
      </c>
      <c r="B88" s="175">
        <v>44079</v>
      </c>
      <c r="C88">
        <v>49</v>
      </c>
      <c r="D88" t="s">
        <v>409</v>
      </c>
      <c r="E88">
        <v>22736604</v>
      </c>
      <c r="F88" t="str">
        <f t="shared" si="3"/>
        <v>Residential</v>
      </c>
      <c r="G88">
        <f t="shared" si="4"/>
        <v>8</v>
      </c>
      <c r="H88" t="str">
        <f t="shared" si="5"/>
        <v>G</v>
      </c>
      <c r="J88" s="179" t="s">
        <v>31</v>
      </c>
      <c r="K88" s="178">
        <v>3116046</v>
      </c>
      <c r="L88" s="178">
        <v>339290</v>
      </c>
    </row>
    <row r="89" spans="1:12" x14ac:dyDescent="0.25">
      <c r="A89" t="s">
        <v>49</v>
      </c>
      <c r="B89" s="175">
        <v>44079</v>
      </c>
      <c r="C89">
        <v>49</v>
      </c>
      <c r="D89" t="s">
        <v>410</v>
      </c>
      <c r="E89">
        <v>6315701</v>
      </c>
      <c r="F89" t="str">
        <f t="shared" si="3"/>
        <v>Low Income Residential</v>
      </c>
      <c r="G89">
        <f t="shared" si="4"/>
        <v>8</v>
      </c>
      <c r="H89" t="str">
        <f t="shared" si="5"/>
        <v>G</v>
      </c>
      <c r="J89" s="179" t="s">
        <v>33</v>
      </c>
      <c r="K89" s="178">
        <v>15847244</v>
      </c>
      <c r="L89" s="178">
        <v>1573063</v>
      </c>
    </row>
    <row r="90" spans="1:12" x14ac:dyDescent="0.25">
      <c r="A90" t="s">
        <v>49</v>
      </c>
      <c r="B90" s="175">
        <v>44079</v>
      </c>
      <c r="C90">
        <v>49</v>
      </c>
      <c r="D90" t="s">
        <v>411</v>
      </c>
      <c r="E90">
        <v>1102560</v>
      </c>
      <c r="F90" t="str">
        <f t="shared" si="3"/>
        <v>Small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54967116</v>
      </c>
      <c r="L90" s="178">
        <v>6809111</v>
      </c>
    </row>
    <row r="91" spans="1:12" x14ac:dyDescent="0.25">
      <c r="A91" t="s">
        <v>49</v>
      </c>
      <c r="B91" s="175">
        <v>44079</v>
      </c>
      <c r="C91">
        <v>49</v>
      </c>
      <c r="D91" t="s">
        <v>412</v>
      </c>
      <c r="E91">
        <v>1015189</v>
      </c>
      <c r="F91" t="str">
        <f t="shared" si="3"/>
        <v>Medium C&amp;I</v>
      </c>
      <c r="G91">
        <f t="shared" si="4"/>
        <v>8</v>
      </c>
      <c r="H91" t="str">
        <f t="shared" si="5"/>
        <v>G</v>
      </c>
      <c r="J91" s="179" t="s">
        <v>32</v>
      </c>
      <c r="K91" s="178">
        <v>8859518</v>
      </c>
      <c r="L91" s="178">
        <v>692878</v>
      </c>
    </row>
    <row r="92" spans="1:12" x14ac:dyDescent="0.25">
      <c r="A92" t="s">
        <v>49</v>
      </c>
      <c r="B92" s="175">
        <v>44079</v>
      </c>
      <c r="C92">
        <v>49</v>
      </c>
      <c r="D92" t="s">
        <v>413</v>
      </c>
      <c r="E92">
        <v>835506</v>
      </c>
      <c r="F92" t="str">
        <f t="shared" si="3"/>
        <v>Large C&amp;I</v>
      </c>
      <c r="G92">
        <f t="shared" si="4"/>
        <v>8</v>
      </c>
      <c r="H92" t="str">
        <f t="shared" si="5"/>
        <v>G</v>
      </c>
    </row>
    <row r="93" spans="1:12" x14ac:dyDescent="0.25">
      <c r="A93" t="s">
        <v>49</v>
      </c>
      <c r="B93" s="175">
        <v>44079</v>
      </c>
      <c r="C93">
        <v>49</v>
      </c>
      <c r="D93" t="s">
        <v>414</v>
      </c>
      <c r="E93">
        <v>0</v>
      </c>
      <c r="F93" t="str">
        <f t="shared" si="3"/>
        <v>OTHER</v>
      </c>
      <c r="G93">
        <f t="shared" si="4"/>
        <v>8</v>
      </c>
      <c r="H93" t="str">
        <f t="shared" si="5"/>
        <v>G</v>
      </c>
    </row>
    <row r="94" spans="1:12" x14ac:dyDescent="0.25">
      <c r="A94" t="s">
        <v>51</v>
      </c>
      <c r="B94" s="175">
        <v>44079</v>
      </c>
      <c r="C94">
        <v>49</v>
      </c>
      <c r="D94" t="s">
        <v>403</v>
      </c>
      <c r="E94">
        <v>52500820</v>
      </c>
      <c r="F94" t="str">
        <f t="shared" si="3"/>
        <v>Residential</v>
      </c>
      <c r="G94">
        <f t="shared" si="4"/>
        <v>9</v>
      </c>
      <c r="H94" t="str">
        <f t="shared" si="5"/>
        <v>E</v>
      </c>
    </row>
    <row r="95" spans="1:12" x14ac:dyDescent="0.25">
      <c r="A95" t="s">
        <v>51</v>
      </c>
      <c r="B95" s="175">
        <v>44079</v>
      </c>
      <c r="C95">
        <v>49</v>
      </c>
      <c r="D95" t="s">
        <v>404</v>
      </c>
      <c r="E95">
        <v>14762879</v>
      </c>
      <c r="F95" t="str">
        <f t="shared" si="3"/>
        <v>Low Income Residential</v>
      </c>
      <c r="G95">
        <f t="shared" si="4"/>
        <v>9</v>
      </c>
      <c r="H95" t="str">
        <f t="shared" si="5"/>
        <v>E</v>
      </c>
    </row>
    <row r="96" spans="1:12" x14ac:dyDescent="0.25">
      <c r="A96" t="s">
        <v>51</v>
      </c>
      <c r="B96" s="175">
        <v>44079</v>
      </c>
      <c r="C96">
        <v>49</v>
      </c>
      <c r="D96" t="s">
        <v>405</v>
      </c>
      <c r="E96">
        <v>6214449</v>
      </c>
      <c r="F96" t="str">
        <f t="shared" si="3"/>
        <v>Small C&amp;I</v>
      </c>
      <c r="G96">
        <f t="shared" si="4"/>
        <v>9</v>
      </c>
      <c r="H96" t="str">
        <f t="shared" si="5"/>
        <v>E</v>
      </c>
    </row>
    <row r="97" spans="1:8" x14ac:dyDescent="0.25">
      <c r="A97" t="s">
        <v>51</v>
      </c>
      <c r="B97" s="175">
        <v>44079</v>
      </c>
      <c r="C97">
        <v>49</v>
      </c>
      <c r="D97" t="s">
        <v>406</v>
      </c>
      <c r="E97">
        <v>4746365</v>
      </c>
      <c r="F97" t="str">
        <f t="shared" si="3"/>
        <v>Medium C&amp;I</v>
      </c>
      <c r="G97">
        <f t="shared" si="4"/>
        <v>9</v>
      </c>
      <c r="H97" t="str">
        <f t="shared" si="5"/>
        <v>E</v>
      </c>
    </row>
    <row r="98" spans="1:8" x14ac:dyDescent="0.25">
      <c r="A98" t="s">
        <v>51</v>
      </c>
      <c r="B98" s="175">
        <v>44079</v>
      </c>
      <c r="C98">
        <v>49</v>
      </c>
      <c r="D98" t="s">
        <v>407</v>
      </c>
      <c r="E98">
        <v>4053043</v>
      </c>
      <c r="F98" t="str">
        <f t="shared" si="3"/>
        <v>Large C&amp;I</v>
      </c>
      <c r="G98">
        <f t="shared" si="4"/>
        <v>9</v>
      </c>
      <c r="H98" t="str">
        <f t="shared" si="5"/>
        <v>E</v>
      </c>
    </row>
    <row r="99" spans="1:8" x14ac:dyDescent="0.25">
      <c r="A99" t="s">
        <v>51</v>
      </c>
      <c r="B99" s="175">
        <v>44079</v>
      </c>
      <c r="C99">
        <v>49</v>
      </c>
      <c r="D99" t="s">
        <v>408</v>
      </c>
      <c r="E99">
        <v>12932</v>
      </c>
      <c r="F99" t="str">
        <f t="shared" si="3"/>
        <v>OTHER</v>
      </c>
      <c r="G99">
        <f t="shared" si="4"/>
        <v>9</v>
      </c>
      <c r="H99" t="str">
        <f t="shared" si="5"/>
        <v>E</v>
      </c>
    </row>
    <row r="100" spans="1:8" x14ac:dyDescent="0.25">
      <c r="A100" t="s">
        <v>51</v>
      </c>
      <c r="B100" s="175">
        <v>44079</v>
      </c>
      <c r="C100">
        <v>49</v>
      </c>
      <c r="D100" t="s">
        <v>409</v>
      </c>
      <c r="E100">
        <v>26571263</v>
      </c>
      <c r="F100" t="str">
        <f t="shared" si="3"/>
        <v>Residential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51</v>
      </c>
      <c r="B101" s="175">
        <v>44079</v>
      </c>
      <c r="C101">
        <v>49</v>
      </c>
      <c r="D101" t="s">
        <v>410</v>
      </c>
      <c r="E101">
        <v>6863321</v>
      </c>
      <c r="F101" t="str">
        <f t="shared" si="3"/>
        <v>Low Income Residential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51</v>
      </c>
      <c r="B102" s="175">
        <v>44079</v>
      </c>
      <c r="C102">
        <v>49</v>
      </c>
      <c r="D102" t="s">
        <v>411</v>
      </c>
      <c r="E102">
        <v>1403683</v>
      </c>
      <c r="F102" t="str">
        <f t="shared" si="3"/>
        <v>Small C&amp;I</v>
      </c>
      <c r="G102">
        <f t="shared" si="4"/>
        <v>9</v>
      </c>
      <c r="H102" t="str">
        <f t="shared" si="5"/>
        <v>G</v>
      </c>
    </row>
    <row r="103" spans="1:8" x14ac:dyDescent="0.25">
      <c r="A103" t="s">
        <v>51</v>
      </c>
      <c r="B103" s="175">
        <v>44079</v>
      </c>
      <c r="C103">
        <v>49</v>
      </c>
      <c r="D103" t="s">
        <v>412</v>
      </c>
      <c r="E103">
        <v>1462422</v>
      </c>
      <c r="F103" t="str">
        <f t="shared" si="3"/>
        <v>Medium C&amp;I</v>
      </c>
      <c r="G103">
        <f t="shared" si="4"/>
        <v>9</v>
      </c>
      <c r="H103" t="str">
        <f t="shared" si="5"/>
        <v>G</v>
      </c>
    </row>
    <row r="104" spans="1:8" x14ac:dyDescent="0.25">
      <c r="A104" t="s">
        <v>51</v>
      </c>
      <c r="B104" s="175">
        <v>44079</v>
      </c>
      <c r="C104">
        <v>49</v>
      </c>
      <c r="D104" t="s">
        <v>413</v>
      </c>
      <c r="E104">
        <v>1715450</v>
      </c>
      <c r="F104" t="str">
        <f t="shared" si="3"/>
        <v>Large C&amp;I</v>
      </c>
      <c r="G104">
        <f t="shared" si="4"/>
        <v>9</v>
      </c>
      <c r="H104" t="str">
        <f t="shared" si="5"/>
        <v>G</v>
      </c>
    </row>
    <row r="105" spans="1:8" x14ac:dyDescent="0.25">
      <c r="A105" t="s">
        <v>51</v>
      </c>
      <c r="B105" s="175">
        <v>44079</v>
      </c>
      <c r="C105">
        <v>49</v>
      </c>
      <c r="D105" t="s">
        <v>414</v>
      </c>
      <c r="E105">
        <v>14</v>
      </c>
      <c r="F105" t="str">
        <f t="shared" si="3"/>
        <v>OTHER</v>
      </c>
      <c r="G105">
        <f t="shared" si="4"/>
        <v>9</v>
      </c>
      <c r="H105" t="str">
        <f t="shared" si="5"/>
        <v>G</v>
      </c>
    </row>
    <row r="106" spans="1:8" x14ac:dyDescent="0.25">
      <c r="A106" t="s">
        <v>54</v>
      </c>
      <c r="B106" s="175">
        <v>44079</v>
      </c>
      <c r="C106">
        <v>49</v>
      </c>
      <c r="D106" t="s">
        <v>403</v>
      </c>
      <c r="E106">
        <v>15378670</v>
      </c>
      <c r="F106" t="str">
        <f t="shared" si="3"/>
        <v>Residential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54</v>
      </c>
      <c r="B107" s="175">
        <v>44079</v>
      </c>
      <c r="C107">
        <v>49</v>
      </c>
      <c r="D107" t="s">
        <v>404</v>
      </c>
      <c r="E107">
        <v>764393</v>
      </c>
      <c r="F107" t="str">
        <f t="shared" si="3"/>
        <v>Low Income Residential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54</v>
      </c>
      <c r="B108" s="175">
        <v>44079</v>
      </c>
      <c r="C108">
        <v>49</v>
      </c>
      <c r="D108" t="s">
        <v>405</v>
      </c>
      <c r="E108">
        <v>2696329</v>
      </c>
      <c r="F108" t="str">
        <f t="shared" si="3"/>
        <v>Small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25">
      <c r="A109" t="s">
        <v>54</v>
      </c>
      <c r="B109" s="175">
        <v>44079</v>
      </c>
      <c r="C109">
        <v>49</v>
      </c>
      <c r="D109" t="s">
        <v>406</v>
      </c>
      <c r="E109">
        <v>5082914</v>
      </c>
      <c r="F109" t="str">
        <f t="shared" si="3"/>
        <v>Medium C&amp;I</v>
      </c>
      <c r="G109">
        <f t="shared" si="6"/>
        <v>13</v>
      </c>
      <c r="H109" t="str">
        <f t="shared" si="5"/>
        <v>E</v>
      </c>
    </row>
    <row r="110" spans="1:8" x14ac:dyDescent="0.25">
      <c r="A110" t="s">
        <v>54</v>
      </c>
      <c r="B110" s="175">
        <v>44079</v>
      </c>
      <c r="C110">
        <v>49</v>
      </c>
      <c r="D110" t="s">
        <v>407</v>
      </c>
      <c r="E110">
        <v>6036310</v>
      </c>
      <c r="F110" t="str">
        <f t="shared" si="3"/>
        <v>Large C&amp;I</v>
      </c>
      <c r="G110">
        <f t="shared" si="6"/>
        <v>13</v>
      </c>
      <c r="H110" t="str">
        <f t="shared" si="5"/>
        <v>E</v>
      </c>
    </row>
    <row r="111" spans="1:8" x14ac:dyDescent="0.25">
      <c r="A111" t="s">
        <v>54</v>
      </c>
      <c r="B111" s="175">
        <v>44079</v>
      </c>
      <c r="C111">
        <v>49</v>
      </c>
      <c r="D111" t="s">
        <v>408</v>
      </c>
      <c r="E111">
        <v>31682</v>
      </c>
      <c r="F111" t="str">
        <f t="shared" si="3"/>
        <v>OTHER</v>
      </c>
      <c r="G111">
        <f t="shared" si="6"/>
        <v>13</v>
      </c>
      <c r="H111" t="str">
        <f t="shared" si="5"/>
        <v>E</v>
      </c>
    </row>
    <row r="112" spans="1:8" x14ac:dyDescent="0.25">
      <c r="A112" t="s">
        <v>54</v>
      </c>
      <c r="B112" s="175">
        <v>44079</v>
      </c>
      <c r="C112">
        <v>49</v>
      </c>
      <c r="D112" t="s">
        <v>409</v>
      </c>
      <c r="E112">
        <v>2044513</v>
      </c>
      <c r="F112" t="str">
        <f t="shared" si="3"/>
        <v>Residential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54</v>
      </c>
      <c r="B113" s="175">
        <v>44079</v>
      </c>
      <c r="C113">
        <v>49</v>
      </c>
      <c r="D113" t="s">
        <v>410</v>
      </c>
      <c r="E113">
        <v>106834</v>
      </c>
      <c r="F113" t="str">
        <f t="shared" si="3"/>
        <v>Low Income Residential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54</v>
      </c>
      <c r="B114" s="175">
        <v>44079</v>
      </c>
      <c r="C114">
        <v>49</v>
      </c>
      <c r="D114" t="s">
        <v>411</v>
      </c>
      <c r="E114">
        <v>218834</v>
      </c>
      <c r="F114" t="str">
        <f t="shared" si="3"/>
        <v>Small C&amp;I</v>
      </c>
      <c r="G114">
        <f t="shared" si="6"/>
        <v>13</v>
      </c>
      <c r="H114" t="str">
        <f t="shared" si="5"/>
        <v>G</v>
      </c>
    </row>
    <row r="115" spans="1:8" x14ac:dyDescent="0.25">
      <c r="A115" t="s">
        <v>54</v>
      </c>
      <c r="B115" s="175">
        <v>44079</v>
      </c>
      <c r="C115">
        <v>49</v>
      </c>
      <c r="D115" t="s">
        <v>412</v>
      </c>
      <c r="E115">
        <v>660561</v>
      </c>
      <c r="F115" t="str">
        <f t="shared" si="3"/>
        <v>Medium C&amp;I</v>
      </c>
      <c r="G115">
        <f t="shared" si="6"/>
        <v>13</v>
      </c>
      <c r="H115" t="str">
        <f t="shared" si="5"/>
        <v>G</v>
      </c>
    </row>
    <row r="116" spans="1:8" x14ac:dyDescent="0.25">
      <c r="A116" t="s">
        <v>54</v>
      </c>
      <c r="B116" s="175">
        <v>44079</v>
      </c>
      <c r="C116">
        <v>49</v>
      </c>
      <c r="D116" t="s">
        <v>413</v>
      </c>
      <c r="E116">
        <v>1886877</v>
      </c>
      <c r="F116" t="str">
        <f t="shared" si="3"/>
        <v>Large C&amp;I</v>
      </c>
      <c r="G116">
        <f t="shared" si="6"/>
        <v>13</v>
      </c>
      <c r="H116" t="str">
        <f t="shared" si="5"/>
        <v>G</v>
      </c>
    </row>
    <row r="117" spans="1:8" x14ac:dyDescent="0.25">
      <c r="A117" t="s">
        <v>54</v>
      </c>
      <c r="B117" s="175">
        <v>44079</v>
      </c>
      <c r="C117">
        <v>49</v>
      </c>
      <c r="D117" t="s">
        <v>414</v>
      </c>
      <c r="E117">
        <v>1742</v>
      </c>
      <c r="F117" t="str">
        <f t="shared" si="3"/>
        <v>OTHER</v>
      </c>
      <c r="G117">
        <f t="shared" si="6"/>
        <v>13</v>
      </c>
      <c r="H117" t="str">
        <f t="shared" si="5"/>
        <v>G</v>
      </c>
    </row>
    <row r="118" spans="1:8" x14ac:dyDescent="0.25">
      <c r="A118" t="s">
        <v>55</v>
      </c>
      <c r="B118" s="175">
        <v>44079</v>
      </c>
      <c r="C118">
        <v>49</v>
      </c>
      <c r="D118" t="s">
        <v>403</v>
      </c>
      <c r="E118">
        <v>11747514</v>
      </c>
      <c r="F118" t="str">
        <f t="shared" si="3"/>
        <v>Residential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55</v>
      </c>
      <c r="B119" s="175">
        <v>44079</v>
      </c>
      <c r="C119">
        <v>49</v>
      </c>
      <c r="D119" t="s">
        <v>404</v>
      </c>
      <c r="E119">
        <v>576409</v>
      </c>
      <c r="F119" t="str">
        <f t="shared" si="3"/>
        <v>Low Income Residential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55</v>
      </c>
      <c r="B120" s="175">
        <v>44079</v>
      </c>
      <c r="C120">
        <v>49</v>
      </c>
      <c r="D120" t="s">
        <v>405</v>
      </c>
      <c r="E120">
        <v>2015524</v>
      </c>
      <c r="F120" t="str">
        <f t="shared" si="3"/>
        <v>Small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25">
      <c r="A121" t="s">
        <v>55</v>
      </c>
      <c r="B121" s="175">
        <v>44079</v>
      </c>
      <c r="C121">
        <v>49</v>
      </c>
      <c r="D121" t="s">
        <v>406</v>
      </c>
      <c r="E121">
        <v>3895751</v>
      </c>
      <c r="F121" t="str">
        <f t="shared" si="3"/>
        <v>Medium C&amp;I</v>
      </c>
      <c r="G121">
        <f t="shared" si="7"/>
        <v>14</v>
      </c>
      <c r="H121" t="str">
        <f t="shared" si="5"/>
        <v>E</v>
      </c>
    </row>
    <row r="122" spans="1:8" x14ac:dyDescent="0.25">
      <c r="A122" t="s">
        <v>55</v>
      </c>
      <c r="B122" s="175">
        <v>44079</v>
      </c>
      <c r="C122">
        <v>49</v>
      </c>
      <c r="D122" t="s">
        <v>407</v>
      </c>
      <c r="E122">
        <v>4810945</v>
      </c>
      <c r="F122" t="str">
        <f t="shared" si="3"/>
        <v>Large C&amp;I</v>
      </c>
      <c r="G122">
        <f t="shared" si="7"/>
        <v>14</v>
      </c>
      <c r="H122" t="str">
        <f t="shared" si="5"/>
        <v>E</v>
      </c>
    </row>
    <row r="123" spans="1:8" x14ac:dyDescent="0.25">
      <c r="A123" t="s">
        <v>55</v>
      </c>
      <c r="B123" s="175">
        <v>44079</v>
      </c>
      <c r="C123">
        <v>49</v>
      </c>
      <c r="D123" t="s">
        <v>409</v>
      </c>
      <c r="E123">
        <v>1646438</v>
      </c>
      <c r="F123" t="str">
        <f t="shared" si="3"/>
        <v>Residential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55</v>
      </c>
      <c r="B124" s="175">
        <v>44079</v>
      </c>
      <c r="C124">
        <v>49</v>
      </c>
      <c r="D124" t="s">
        <v>410</v>
      </c>
      <c r="E124">
        <v>74412</v>
      </c>
      <c r="F124" t="str">
        <f t="shared" si="3"/>
        <v>Low Income Residential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55</v>
      </c>
      <c r="B125" s="175">
        <v>44079</v>
      </c>
      <c r="C125">
        <v>49</v>
      </c>
      <c r="D125" t="s">
        <v>411</v>
      </c>
      <c r="E125">
        <v>213368</v>
      </c>
      <c r="F125" t="str">
        <f t="shared" si="3"/>
        <v>Small C&amp;I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55</v>
      </c>
      <c r="B126" s="175">
        <v>44079</v>
      </c>
      <c r="C126">
        <v>49</v>
      </c>
      <c r="D126" t="s">
        <v>412</v>
      </c>
      <c r="E126">
        <v>378706</v>
      </c>
      <c r="F126" t="str">
        <f t="shared" si="3"/>
        <v>Medium C&amp;I</v>
      </c>
      <c r="G126">
        <f t="shared" si="7"/>
        <v>14</v>
      </c>
      <c r="H126" t="str">
        <f t="shared" si="5"/>
        <v>G</v>
      </c>
    </row>
    <row r="127" spans="1:8" x14ac:dyDescent="0.25">
      <c r="A127" t="s">
        <v>55</v>
      </c>
      <c r="B127" s="175">
        <v>44079</v>
      </c>
      <c r="C127">
        <v>49</v>
      </c>
      <c r="D127" t="s">
        <v>413</v>
      </c>
      <c r="E127">
        <v>485969</v>
      </c>
      <c r="F127" t="str">
        <f t="shared" si="3"/>
        <v>Large C&amp;I</v>
      </c>
      <c r="G127">
        <f t="shared" si="7"/>
        <v>14</v>
      </c>
      <c r="H127" t="str">
        <f t="shared" si="5"/>
        <v>G</v>
      </c>
    </row>
    <row r="128" spans="1:8" x14ac:dyDescent="0.25">
      <c r="A128" t="s">
        <v>55</v>
      </c>
      <c r="B128" s="175">
        <v>44079</v>
      </c>
      <c r="C128">
        <v>49</v>
      </c>
      <c r="D128" t="s">
        <v>414</v>
      </c>
      <c r="E128">
        <v>754</v>
      </c>
      <c r="F128" t="str">
        <f t="shared" si="3"/>
        <v>OTHER</v>
      </c>
      <c r="G128">
        <f t="shared" si="7"/>
        <v>14</v>
      </c>
      <c r="H128" t="str">
        <f t="shared" si="5"/>
        <v>G</v>
      </c>
    </row>
    <row r="129" spans="1:8" x14ac:dyDescent="0.25">
      <c r="A129" t="s">
        <v>56</v>
      </c>
      <c r="B129" s="175">
        <v>44079</v>
      </c>
      <c r="C129">
        <v>49</v>
      </c>
      <c r="D129" t="s">
        <v>403</v>
      </c>
      <c r="E129">
        <v>67653</v>
      </c>
      <c r="F129" t="str">
        <f t="shared" si="3"/>
        <v>Residential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56</v>
      </c>
      <c r="B130" s="175">
        <v>44079</v>
      </c>
      <c r="C130">
        <v>49</v>
      </c>
      <c r="D130" t="s">
        <v>404</v>
      </c>
      <c r="E130">
        <v>5623</v>
      </c>
      <c r="F130" t="str">
        <f t="shared" si="3"/>
        <v>Low Income Residential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56</v>
      </c>
      <c r="B131" s="175">
        <v>44079</v>
      </c>
      <c r="C131">
        <v>49</v>
      </c>
      <c r="D131" t="s">
        <v>405</v>
      </c>
      <c r="E131">
        <v>8981</v>
      </c>
      <c r="F131" t="str">
        <f t="shared" ref="F131" si="8">TRIM(MID(D131,4,50))</f>
        <v>Small C&amp;I</v>
      </c>
      <c r="G131">
        <f t="shared" si="7"/>
        <v>15</v>
      </c>
      <c r="H131" t="str">
        <f t="shared" ref="H131" si="9">LEFT(D131,1)</f>
        <v>E</v>
      </c>
    </row>
    <row r="132" spans="1:8" x14ac:dyDescent="0.25">
      <c r="A132" t="s">
        <v>56</v>
      </c>
      <c r="B132" s="175">
        <v>44079</v>
      </c>
      <c r="C132">
        <v>49</v>
      </c>
      <c r="D132" t="s">
        <v>406</v>
      </c>
      <c r="E132">
        <v>2037</v>
      </c>
      <c r="F132" t="str">
        <f t="shared" ref="F132:F163" si="10">TRIM(MID(D132,4,50))</f>
        <v>Medium C&amp;I</v>
      </c>
      <c r="G132">
        <f t="shared" ref="G132:G163" si="11">VALUE(TRIM(MID(A132,6,2)))</f>
        <v>15</v>
      </c>
      <c r="H132" t="str">
        <f t="shared" ref="H132:H163" si="12">LEFT(D132,1)</f>
        <v>E</v>
      </c>
    </row>
    <row r="133" spans="1:8" x14ac:dyDescent="0.25">
      <c r="A133" t="s">
        <v>56</v>
      </c>
      <c r="B133" s="175">
        <v>44079</v>
      </c>
      <c r="C133">
        <v>49</v>
      </c>
      <c r="D133" t="s">
        <v>407</v>
      </c>
      <c r="E133">
        <v>396</v>
      </c>
      <c r="F133" t="str">
        <f t="shared" si="10"/>
        <v>Large C&amp;I</v>
      </c>
      <c r="G133">
        <f t="shared" si="11"/>
        <v>15</v>
      </c>
      <c r="H133" t="str">
        <f t="shared" si="12"/>
        <v>E</v>
      </c>
    </row>
    <row r="134" spans="1:8" x14ac:dyDescent="0.25">
      <c r="A134" t="s">
        <v>56</v>
      </c>
      <c r="B134" s="175">
        <v>44079</v>
      </c>
      <c r="C134">
        <v>49</v>
      </c>
      <c r="D134" t="s">
        <v>408</v>
      </c>
      <c r="E134">
        <v>1</v>
      </c>
      <c r="F134" t="str">
        <f t="shared" si="10"/>
        <v>OTHER</v>
      </c>
      <c r="G134">
        <f t="shared" si="11"/>
        <v>15</v>
      </c>
      <c r="H134" t="str">
        <f t="shared" si="12"/>
        <v>E</v>
      </c>
    </row>
    <row r="135" spans="1:8" x14ac:dyDescent="0.25">
      <c r="A135" t="s">
        <v>56</v>
      </c>
      <c r="B135" s="175">
        <v>44079</v>
      </c>
      <c r="C135">
        <v>49</v>
      </c>
      <c r="D135" t="s">
        <v>409</v>
      </c>
      <c r="E135">
        <v>34608</v>
      </c>
      <c r="F135" t="str">
        <f t="shared" si="10"/>
        <v>Residential</v>
      </c>
      <c r="G135">
        <f t="shared" si="11"/>
        <v>15</v>
      </c>
      <c r="H135" t="str">
        <f t="shared" si="12"/>
        <v>G</v>
      </c>
    </row>
    <row r="136" spans="1:8" x14ac:dyDescent="0.25">
      <c r="A136" t="s">
        <v>56</v>
      </c>
      <c r="B136" s="175">
        <v>44079</v>
      </c>
      <c r="C136">
        <v>49</v>
      </c>
      <c r="D136" t="s">
        <v>410</v>
      </c>
      <c r="E136">
        <v>3740</v>
      </c>
      <c r="F136" t="str">
        <f t="shared" si="10"/>
        <v>Low Income Residential</v>
      </c>
      <c r="G136">
        <f t="shared" si="11"/>
        <v>15</v>
      </c>
      <c r="H136" t="str">
        <f t="shared" si="12"/>
        <v>G</v>
      </c>
    </row>
    <row r="137" spans="1:8" x14ac:dyDescent="0.25">
      <c r="A137" t="s">
        <v>56</v>
      </c>
      <c r="B137" s="175">
        <v>44079</v>
      </c>
      <c r="C137">
        <v>49</v>
      </c>
      <c r="D137" t="s">
        <v>411</v>
      </c>
      <c r="E137">
        <v>3334</v>
      </c>
      <c r="F137" t="str">
        <f t="shared" si="10"/>
        <v>Small C&amp;I</v>
      </c>
      <c r="G137">
        <f t="shared" si="11"/>
        <v>15</v>
      </c>
      <c r="H137" t="str">
        <f t="shared" si="12"/>
        <v>G</v>
      </c>
    </row>
    <row r="138" spans="1:8" x14ac:dyDescent="0.25">
      <c r="A138" t="s">
        <v>56</v>
      </c>
      <c r="B138" s="175">
        <v>44079</v>
      </c>
      <c r="C138">
        <v>49</v>
      </c>
      <c r="D138" t="s">
        <v>412</v>
      </c>
      <c r="E138">
        <v>1014</v>
      </c>
      <c r="F138" t="str">
        <f t="shared" si="10"/>
        <v>Medium C&amp;I</v>
      </c>
      <c r="G138">
        <f t="shared" si="11"/>
        <v>15</v>
      </c>
      <c r="H138" t="str">
        <f t="shared" si="12"/>
        <v>G</v>
      </c>
    </row>
    <row r="139" spans="1:8" x14ac:dyDescent="0.25">
      <c r="A139" t="s">
        <v>56</v>
      </c>
      <c r="B139" s="175">
        <v>44079</v>
      </c>
      <c r="C139">
        <v>49</v>
      </c>
      <c r="D139" t="s">
        <v>413</v>
      </c>
      <c r="E139">
        <v>145</v>
      </c>
      <c r="F139" t="str">
        <f t="shared" si="10"/>
        <v>Large C&amp;I</v>
      </c>
      <c r="G139">
        <f t="shared" si="11"/>
        <v>15</v>
      </c>
      <c r="H139" t="str">
        <f t="shared" si="12"/>
        <v>G</v>
      </c>
    </row>
    <row r="140" spans="1:8" x14ac:dyDescent="0.25">
      <c r="A140" t="s">
        <v>56</v>
      </c>
      <c r="B140" s="175">
        <v>44079</v>
      </c>
      <c r="C140">
        <v>49</v>
      </c>
      <c r="D140" t="s">
        <v>414</v>
      </c>
      <c r="E140">
        <v>10</v>
      </c>
      <c r="F140" t="str">
        <f t="shared" si="10"/>
        <v>OTHER</v>
      </c>
      <c r="G140">
        <f t="shared" si="11"/>
        <v>15</v>
      </c>
      <c r="H140" t="str">
        <f t="shared" si="12"/>
        <v>G</v>
      </c>
    </row>
    <row r="141" spans="1:8" x14ac:dyDescent="0.25">
      <c r="A141" t="s">
        <v>61</v>
      </c>
      <c r="B141" s="175">
        <v>44079</v>
      </c>
      <c r="C141">
        <v>49</v>
      </c>
      <c r="D141" t="s">
        <v>403</v>
      </c>
      <c r="E141">
        <v>198</v>
      </c>
      <c r="F141" t="str">
        <f t="shared" si="10"/>
        <v>Residential</v>
      </c>
      <c r="G141">
        <f t="shared" si="11"/>
        <v>17</v>
      </c>
      <c r="H141" t="str">
        <f t="shared" si="12"/>
        <v>E</v>
      </c>
    </row>
    <row r="142" spans="1:8" x14ac:dyDescent="0.25">
      <c r="A142" t="s">
        <v>61</v>
      </c>
      <c r="B142" s="175">
        <v>44079</v>
      </c>
      <c r="C142">
        <v>49</v>
      </c>
      <c r="D142" t="s">
        <v>404</v>
      </c>
      <c r="E142">
        <v>1275</v>
      </c>
      <c r="F142" t="str">
        <f t="shared" si="10"/>
        <v>Low Income Residential</v>
      </c>
      <c r="G142">
        <f t="shared" si="11"/>
        <v>17</v>
      </c>
      <c r="H142" t="str">
        <f t="shared" si="12"/>
        <v>E</v>
      </c>
    </row>
    <row r="143" spans="1:8" x14ac:dyDescent="0.25">
      <c r="A143" t="s">
        <v>61</v>
      </c>
      <c r="B143" s="175">
        <v>44079</v>
      </c>
      <c r="C143">
        <v>49</v>
      </c>
      <c r="D143" t="s">
        <v>409</v>
      </c>
      <c r="E143">
        <v>77</v>
      </c>
      <c r="F143" t="str">
        <f t="shared" si="10"/>
        <v>Residential</v>
      </c>
      <c r="G143">
        <f t="shared" si="11"/>
        <v>17</v>
      </c>
      <c r="H143" t="str">
        <f t="shared" si="12"/>
        <v>G</v>
      </c>
    </row>
    <row r="144" spans="1:8" x14ac:dyDescent="0.25">
      <c r="A144" t="s">
        <v>61</v>
      </c>
      <c r="B144" s="175">
        <v>44079</v>
      </c>
      <c r="C144">
        <v>49</v>
      </c>
      <c r="D144" t="s">
        <v>410</v>
      </c>
      <c r="E144">
        <v>527</v>
      </c>
      <c r="F144" t="str">
        <f t="shared" si="10"/>
        <v>Low Income Residential</v>
      </c>
      <c r="G144">
        <f t="shared" si="11"/>
        <v>17</v>
      </c>
      <c r="H144" t="str">
        <f t="shared" si="12"/>
        <v>G</v>
      </c>
    </row>
    <row r="145" spans="1:8" x14ac:dyDescent="0.25">
      <c r="A145" t="s">
        <v>63</v>
      </c>
      <c r="B145" s="175">
        <v>44079</v>
      </c>
      <c r="C145">
        <v>49</v>
      </c>
      <c r="D145" t="s">
        <v>403</v>
      </c>
      <c r="E145">
        <v>5257</v>
      </c>
      <c r="F145" t="str">
        <f t="shared" si="10"/>
        <v>Residential</v>
      </c>
      <c r="G145">
        <f t="shared" si="11"/>
        <v>19</v>
      </c>
      <c r="H145" t="str">
        <f t="shared" si="12"/>
        <v>E</v>
      </c>
    </row>
    <row r="146" spans="1:8" x14ac:dyDescent="0.25">
      <c r="A146" t="s">
        <v>63</v>
      </c>
      <c r="B146" s="175">
        <v>44079</v>
      </c>
      <c r="C146">
        <v>49</v>
      </c>
      <c r="D146" t="s">
        <v>404</v>
      </c>
      <c r="E146">
        <v>1596</v>
      </c>
      <c r="F146" t="str">
        <f t="shared" si="10"/>
        <v>Low Income Residential</v>
      </c>
      <c r="G146">
        <f t="shared" si="11"/>
        <v>19</v>
      </c>
      <c r="H146" t="str">
        <f t="shared" si="12"/>
        <v>E</v>
      </c>
    </row>
    <row r="147" spans="1:8" x14ac:dyDescent="0.25">
      <c r="A147" t="s">
        <v>63</v>
      </c>
      <c r="B147" s="175">
        <v>44079</v>
      </c>
      <c r="C147">
        <v>49</v>
      </c>
      <c r="D147" t="s">
        <v>405</v>
      </c>
      <c r="E147">
        <v>310</v>
      </c>
      <c r="F147" t="str">
        <f t="shared" si="10"/>
        <v>Small C&amp;I</v>
      </c>
      <c r="G147">
        <f t="shared" si="11"/>
        <v>19</v>
      </c>
      <c r="H147" t="str">
        <f t="shared" si="12"/>
        <v>E</v>
      </c>
    </row>
    <row r="148" spans="1:8" x14ac:dyDescent="0.25">
      <c r="A148" t="s">
        <v>63</v>
      </c>
      <c r="B148" s="175">
        <v>44079</v>
      </c>
      <c r="C148">
        <v>49</v>
      </c>
      <c r="D148" t="s">
        <v>406</v>
      </c>
      <c r="E148">
        <v>84</v>
      </c>
      <c r="F148" t="str">
        <f t="shared" si="10"/>
        <v>Medium C&amp;I</v>
      </c>
      <c r="G148">
        <f t="shared" si="11"/>
        <v>19</v>
      </c>
      <c r="H148" t="str">
        <f t="shared" si="12"/>
        <v>E</v>
      </c>
    </row>
    <row r="149" spans="1:8" x14ac:dyDescent="0.25">
      <c r="A149" t="s">
        <v>63</v>
      </c>
      <c r="B149" s="175">
        <v>44079</v>
      </c>
      <c r="C149">
        <v>49</v>
      </c>
      <c r="D149" t="s">
        <v>407</v>
      </c>
      <c r="E149">
        <v>6</v>
      </c>
      <c r="F149" t="str">
        <f t="shared" si="10"/>
        <v>Large C&amp;I</v>
      </c>
      <c r="G149">
        <f t="shared" si="11"/>
        <v>19</v>
      </c>
      <c r="H149" t="str">
        <f t="shared" si="12"/>
        <v>E</v>
      </c>
    </row>
    <row r="150" spans="1:8" x14ac:dyDescent="0.25">
      <c r="A150" t="s">
        <v>63</v>
      </c>
      <c r="B150" s="175">
        <v>44079</v>
      </c>
      <c r="C150">
        <v>49</v>
      </c>
      <c r="D150" t="s">
        <v>409</v>
      </c>
      <c r="E150">
        <v>3038</v>
      </c>
      <c r="F150" t="str">
        <f t="shared" si="10"/>
        <v>Residential</v>
      </c>
      <c r="G150">
        <f t="shared" si="11"/>
        <v>19</v>
      </c>
      <c r="H150" t="str">
        <f t="shared" si="12"/>
        <v>G</v>
      </c>
    </row>
    <row r="151" spans="1:8" x14ac:dyDescent="0.25">
      <c r="A151" t="s">
        <v>63</v>
      </c>
      <c r="B151" s="175">
        <v>44079</v>
      </c>
      <c r="C151">
        <v>49</v>
      </c>
      <c r="D151" t="s">
        <v>410</v>
      </c>
      <c r="E151">
        <v>674</v>
      </c>
      <c r="F151" t="str">
        <f t="shared" si="10"/>
        <v>Low Income Residential</v>
      </c>
      <c r="G151">
        <f t="shared" si="11"/>
        <v>19</v>
      </c>
      <c r="H151" t="str">
        <f t="shared" si="12"/>
        <v>G</v>
      </c>
    </row>
    <row r="152" spans="1:8" x14ac:dyDescent="0.25">
      <c r="A152" t="s">
        <v>63</v>
      </c>
      <c r="B152" s="175">
        <v>44079</v>
      </c>
      <c r="C152">
        <v>49</v>
      </c>
      <c r="D152" t="s">
        <v>411</v>
      </c>
      <c r="E152">
        <v>106</v>
      </c>
      <c r="F152" t="str">
        <f t="shared" si="10"/>
        <v>Small C&amp;I</v>
      </c>
      <c r="G152">
        <f t="shared" si="11"/>
        <v>19</v>
      </c>
      <c r="H152" t="str">
        <f t="shared" si="12"/>
        <v>G</v>
      </c>
    </row>
    <row r="153" spans="1:8" x14ac:dyDescent="0.25">
      <c r="A153" t="s">
        <v>63</v>
      </c>
      <c r="B153" s="175">
        <v>44079</v>
      </c>
      <c r="C153">
        <v>49</v>
      </c>
      <c r="D153" t="s">
        <v>412</v>
      </c>
      <c r="E153">
        <v>35</v>
      </c>
      <c r="F153" t="str">
        <f t="shared" si="10"/>
        <v>Medium C&amp;I</v>
      </c>
      <c r="G153">
        <f t="shared" si="11"/>
        <v>19</v>
      </c>
      <c r="H153" t="str">
        <f t="shared" si="12"/>
        <v>G</v>
      </c>
    </row>
    <row r="154" spans="1:8" x14ac:dyDescent="0.25">
      <c r="A154" t="s">
        <v>63</v>
      </c>
      <c r="B154" s="175">
        <v>44079</v>
      </c>
      <c r="C154">
        <v>49</v>
      </c>
      <c r="D154" t="s">
        <v>413</v>
      </c>
      <c r="E154">
        <v>6</v>
      </c>
      <c r="F154" t="str">
        <f t="shared" si="10"/>
        <v>Large C&amp;I</v>
      </c>
      <c r="G154">
        <f t="shared" si="11"/>
        <v>19</v>
      </c>
      <c r="H154" t="str">
        <f t="shared" si="12"/>
        <v>G</v>
      </c>
    </row>
    <row r="155" spans="1:8" x14ac:dyDescent="0.25">
      <c r="A155" t="s">
        <v>420</v>
      </c>
      <c r="B155" s="175">
        <v>44079</v>
      </c>
      <c r="C155">
        <v>49</v>
      </c>
      <c r="D155" t="s">
        <v>403</v>
      </c>
      <c r="E155">
        <v>54967116</v>
      </c>
      <c r="F155" t="str">
        <f t="shared" si="10"/>
        <v>Residential</v>
      </c>
      <c r="G155">
        <f t="shared" si="11"/>
        <v>20</v>
      </c>
      <c r="H155" t="str">
        <f t="shared" si="12"/>
        <v>E</v>
      </c>
    </row>
    <row r="156" spans="1:8" x14ac:dyDescent="0.25">
      <c r="A156" t="s">
        <v>420</v>
      </c>
      <c r="B156" s="175">
        <v>44079</v>
      </c>
      <c r="C156">
        <v>49</v>
      </c>
      <c r="D156" t="s">
        <v>404</v>
      </c>
      <c r="E156">
        <v>3116046</v>
      </c>
      <c r="F156" t="str">
        <f t="shared" si="10"/>
        <v>Low Income Residential</v>
      </c>
      <c r="G156">
        <f t="shared" si="11"/>
        <v>20</v>
      </c>
      <c r="H156" t="str">
        <f t="shared" si="12"/>
        <v>E</v>
      </c>
    </row>
    <row r="157" spans="1:8" x14ac:dyDescent="0.25">
      <c r="A157" t="s">
        <v>420</v>
      </c>
      <c r="B157" s="175">
        <v>44079</v>
      </c>
      <c r="C157">
        <v>49</v>
      </c>
      <c r="D157" t="s">
        <v>405</v>
      </c>
      <c r="E157">
        <v>8859518</v>
      </c>
      <c r="F157" t="str">
        <f t="shared" si="10"/>
        <v>Small C&amp;I</v>
      </c>
      <c r="G157">
        <f t="shared" si="11"/>
        <v>20</v>
      </c>
      <c r="H157" t="str">
        <f t="shared" si="12"/>
        <v>E</v>
      </c>
    </row>
    <row r="158" spans="1:8" x14ac:dyDescent="0.25">
      <c r="A158" t="s">
        <v>420</v>
      </c>
      <c r="B158" s="175">
        <v>44079</v>
      </c>
      <c r="C158">
        <v>49</v>
      </c>
      <c r="D158" t="s">
        <v>406</v>
      </c>
      <c r="E158">
        <v>15847244</v>
      </c>
      <c r="F158" t="str">
        <f t="shared" si="10"/>
        <v>Medium C&amp;I</v>
      </c>
      <c r="G158">
        <f t="shared" si="11"/>
        <v>20</v>
      </c>
      <c r="H158" t="str">
        <f t="shared" si="12"/>
        <v>E</v>
      </c>
    </row>
    <row r="159" spans="1:8" x14ac:dyDescent="0.25">
      <c r="A159" t="s">
        <v>420</v>
      </c>
      <c r="B159" s="175">
        <v>44079</v>
      </c>
      <c r="C159">
        <v>49</v>
      </c>
      <c r="D159" t="s">
        <v>407</v>
      </c>
      <c r="E159">
        <v>18735698</v>
      </c>
      <c r="F159" t="str">
        <f t="shared" si="10"/>
        <v>Large C&amp;I</v>
      </c>
      <c r="G159">
        <f t="shared" si="11"/>
        <v>20</v>
      </c>
      <c r="H159" t="str">
        <f t="shared" si="12"/>
        <v>E</v>
      </c>
    </row>
    <row r="160" spans="1:8" x14ac:dyDescent="0.25">
      <c r="A160" t="s">
        <v>420</v>
      </c>
      <c r="B160" s="175">
        <v>44079</v>
      </c>
      <c r="C160">
        <v>49</v>
      </c>
      <c r="D160" t="s">
        <v>408</v>
      </c>
      <c r="E160">
        <v>31682</v>
      </c>
      <c r="F160" t="str">
        <f t="shared" si="10"/>
        <v>OTHER</v>
      </c>
      <c r="G160">
        <f t="shared" si="11"/>
        <v>20</v>
      </c>
      <c r="H160" t="str">
        <f t="shared" si="12"/>
        <v>E</v>
      </c>
    </row>
    <row r="161" spans="1:8" x14ac:dyDescent="0.25">
      <c r="A161" t="s">
        <v>420</v>
      </c>
      <c r="B161" s="175">
        <v>44079</v>
      </c>
      <c r="C161">
        <v>49</v>
      </c>
      <c r="D161" t="s">
        <v>409</v>
      </c>
      <c r="E161">
        <v>6809111</v>
      </c>
      <c r="F161" t="str">
        <f t="shared" si="10"/>
        <v>Residential</v>
      </c>
      <c r="G161">
        <f t="shared" si="11"/>
        <v>20</v>
      </c>
      <c r="H161" t="str">
        <f t="shared" si="12"/>
        <v>G</v>
      </c>
    </row>
    <row r="162" spans="1:8" x14ac:dyDescent="0.25">
      <c r="A162" t="s">
        <v>420</v>
      </c>
      <c r="B162" s="175">
        <v>44079</v>
      </c>
      <c r="C162">
        <v>49</v>
      </c>
      <c r="D162" t="s">
        <v>410</v>
      </c>
      <c r="E162">
        <v>339290</v>
      </c>
      <c r="F162" t="str">
        <f t="shared" si="10"/>
        <v>Low Income Residential</v>
      </c>
      <c r="G162">
        <f t="shared" si="11"/>
        <v>20</v>
      </c>
      <c r="H162" t="str">
        <f t="shared" si="12"/>
        <v>G</v>
      </c>
    </row>
    <row r="163" spans="1:8" x14ac:dyDescent="0.25">
      <c r="A163" t="s">
        <v>420</v>
      </c>
      <c r="B163" s="175">
        <v>44079</v>
      </c>
      <c r="C163">
        <v>49</v>
      </c>
      <c r="D163" t="s">
        <v>411</v>
      </c>
      <c r="E163">
        <v>692878</v>
      </c>
      <c r="F163" t="str">
        <f t="shared" si="10"/>
        <v>Small C&amp;I</v>
      </c>
      <c r="G163">
        <f t="shared" si="11"/>
        <v>20</v>
      </c>
      <c r="H163" t="str">
        <f t="shared" si="12"/>
        <v>G</v>
      </c>
    </row>
    <row r="164" spans="1:8" x14ac:dyDescent="0.25">
      <c r="A164" t="s">
        <v>420</v>
      </c>
      <c r="B164" s="175">
        <v>44079</v>
      </c>
      <c r="C164">
        <v>49</v>
      </c>
      <c r="D164" t="s">
        <v>412</v>
      </c>
      <c r="E164">
        <v>1573063</v>
      </c>
      <c r="F164" t="str">
        <f t="shared" ref="F164:F166" si="13">TRIM(MID(D164,4,50))</f>
        <v>Medium C&amp;I</v>
      </c>
      <c r="G164">
        <f t="shared" ref="G164:G166" si="14">VALUE(TRIM(MID(A164,6,2)))</f>
        <v>20</v>
      </c>
      <c r="H164" t="str">
        <f t="shared" ref="H164:H166" si="15">LEFT(D164,1)</f>
        <v>G</v>
      </c>
    </row>
    <row r="165" spans="1:8" x14ac:dyDescent="0.25">
      <c r="A165" t="s">
        <v>420</v>
      </c>
      <c r="B165" s="175">
        <v>44079</v>
      </c>
      <c r="C165">
        <v>49</v>
      </c>
      <c r="D165" t="s">
        <v>413</v>
      </c>
      <c r="E165">
        <v>2246774</v>
      </c>
      <c r="F165" t="str">
        <f t="shared" si="13"/>
        <v>Large C&amp;I</v>
      </c>
      <c r="G165">
        <f t="shared" si="14"/>
        <v>20</v>
      </c>
      <c r="H165" t="str">
        <f t="shared" si="15"/>
        <v>G</v>
      </c>
    </row>
    <row r="166" spans="1:8" x14ac:dyDescent="0.25">
      <c r="A166" t="s">
        <v>420</v>
      </c>
      <c r="B166" s="175">
        <v>44079</v>
      </c>
      <c r="C166">
        <v>49</v>
      </c>
      <c r="D166" t="s">
        <v>414</v>
      </c>
      <c r="E166">
        <v>13133</v>
      </c>
      <c r="F166" t="str">
        <f t="shared" si="13"/>
        <v>OTHER</v>
      </c>
      <c r="G166">
        <f t="shared" si="14"/>
        <v>20</v>
      </c>
      <c r="H166" t="str">
        <f t="shared" si="15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393"/>
  <sheetViews>
    <sheetView topLeftCell="A2377" workbookViewId="0">
      <selection activeCell="AC13" sqref="AC13:AC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81" customWidth="1"/>
    <col min="20" max="20" width="24.140625" customWidth="1"/>
    <col min="21" max="21" width="2.7109375" style="181" customWidth="1"/>
    <col min="22" max="22" width="26.42578125" bestFit="1" customWidth="1"/>
    <col min="23" max="23" width="16.28515625" bestFit="1" customWidth="1"/>
    <col min="24" max="27" width="12" bestFit="1" customWidth="1"/>
    <col min="28" max="29" width="11" bestFit="1" customWidth="1"/>
    <col min="30" max="30" width="9.140625" bestFit="1" customWidth="1"/>
    <col min="31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577</v>
      </c>
      <c r="Z1" s="186"/>
      <c r="AA1" s="186"/>
      <c r="AB1" s="186"/>
      <c r="AC1" s="186"/>
      <c r="AD1" s="186"/>
      <c r="AE1" s="186"/>
    </row>
    <row r="2" spans="1:31" x14ac:dyDescent="0.2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1" x14ac:dyDescent="0.2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1" x14ac:dyDescent="0.2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1" x14ac:dyDescent="0.2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D5" t="s">
        <v>57</v>
      </c>
    </row>
    <row r="6" spans="1:31" x14ac:dyDescent="0.2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 t="s">
        <v>57</v>
      </c>
    </row>
    <row r="7" spans="1:31" x14ac:dyDescent="0.2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/>
    </row>
    <row r="8" spans="1:31" x14ac:dyDescent="0.2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/>
    </row>
    <row r="9" spans="1:31" x14ac:dyDescent="0.2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/>
    </row>
    <row r="10" spans="1:31" x14ac:dyDescent="0.2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/>
    </row>
    <row r="11" spans="1:31" x14ac:dyDescent="0.2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/>
    </row>
    <row r="12" spans="1:31" x14ac:dyDescent="0.2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/>
    </row>
    <row r="13" spans="1:31" x14ac:dyDescent="0.2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/>
    </row>
    <row r="14" spans="1:31" x14ac:dyDescent="0.2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/>
    </row>
    <row r="15" spans="1:31" x14ac:dyDescent="0.2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/>
    </row>
    <row r="16" spans="1:31" x14ac:dyDescent="0.2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9299136.5099999998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/>
    </row>
    <row r="17" spans="1:30" x14ac:dyDescent="0.2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/>
    </row>
    <row r="18" spans="1:30" x14ac:dyDescent="0.2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/>
    </row>
    <row r="19" spans="1:30" x14ac:dyDescent="0.2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</row>
    <row r="20" spans="1:30" x14ac:dyDescent="0.2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0" x14ac:dyDescent="0.2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0" x14ac:dyDescent="0.2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0" x14ac:dyDescent="0.2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0" x14ac:dyDescent="0.2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0" x14ac:dyDescent="0.2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0" x14ac:dyDescent="0.2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0" x14ac:dyDescent="0.2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0" x14ac:dyDescent="0.2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0" x14ac:dyDescent="0.2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0" x14ac:dyDescent="0.2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0" x14ac:dyDescent="0.2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0" x14ac:dyDescent="0.2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2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2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2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2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2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2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2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2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2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2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2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2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2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2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2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2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2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2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2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2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2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2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2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2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2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2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2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2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2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2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2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2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2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2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2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2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2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2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2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2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2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2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2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2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2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2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2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2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2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2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2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2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2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2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2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2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2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2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2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2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2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2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2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2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2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2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2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2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2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2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2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2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2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2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2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2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2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2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2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2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2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2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2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2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2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2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2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2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2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2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2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2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2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2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2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2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2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2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2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2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2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2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2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2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2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2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2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2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2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2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2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2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2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2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2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2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2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2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2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2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2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2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2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2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2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2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2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2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2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2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2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2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2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2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2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2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2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2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2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2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2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2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2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2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2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2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2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2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2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2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2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2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2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2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2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2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2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2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2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2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2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2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2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2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2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2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2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2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2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2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2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2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2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2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2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2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2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2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2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2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2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2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2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2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2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2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2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2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2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2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2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2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2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2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2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2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2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2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2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2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2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2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2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2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2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2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2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2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2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2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2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2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2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2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2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2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2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2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2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2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2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2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2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2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2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2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2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2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2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2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2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2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2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2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2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2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2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2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2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2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2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2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2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2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2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2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2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2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2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2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2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2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2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2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2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2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2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2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2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2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2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2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2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2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2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2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2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2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2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2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2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2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2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2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2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2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2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2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2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2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2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2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2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2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2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2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2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2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2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2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2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2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2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2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2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2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2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2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2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2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2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2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2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2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2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2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2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2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2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2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2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2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2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2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2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2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2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2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2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2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2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2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2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2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2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2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2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2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2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2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2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2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2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2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2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2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2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2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2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2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2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2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2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2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2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2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2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2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2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2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2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2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2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2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2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2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2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2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2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2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2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2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2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2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2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2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2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2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2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2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2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2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2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2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2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2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2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2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2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3" si="37">VLOOKUP(J2336,S:T,2,FALSE)</f>
        <v>E5 - Large C&amp;I</v>
      </c>
    </row>
    <row r="2337" spans="1:17" x14ac:dyDescent="0.2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2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2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2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2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2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2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2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2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2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2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2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2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2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2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2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2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2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2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2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2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2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2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2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2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2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2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2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2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2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2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2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2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2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2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2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2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2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2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2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2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2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2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2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2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2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2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2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2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2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2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2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2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2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2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2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2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400"/>
  <sheetViews>
    <sheetView topLeftCell="A25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2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2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2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2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44072</v>
      </c>
    </row>
    <row r="6" spans="1:14" x14ac:dyDescent="0.2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155852956.51999995</v>
      </c>
    </row>
    <row r="7" spans="1:14" x14ac:dyDescent="0.2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77607497.329999998</v>
      </c>
    </row>
    <row r="8" spans="1:14" x14ac:dyDescent="0.2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4138158.99</v>
      </c>
    </row>
    <row r="9" spans="1:14" x14ac:dyDescent="0.2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12423744.49</v>
      </c>
    </row>
    <row r="10" spans="1:14" x14ac:dyDescent="0.2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22313534.690000001</v>
      </c>
    </row>
    <row r="11" spans="1:14" x14ac:dyDescent="0.2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23905833.93</v>
      </c>
    </row>
    <row r="12" spans="1:14" x14ac:dyDescent="0.2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31682.14</v>
      </c>
    </row>
    <row r="13" spans="1:14" x14ac:dyDescent="0.2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9241523.2699999996</v>
      </c>
    </row>
    <row r="14" spans="1:14" x14ac:dyDescent="0.2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403280.13</v>
      </c>
    </row>
    <row r="15" spans="1:14" x14ac:dyDescent="0.2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1099289.9099999999</v>
      </c>
    </row>
    <row r="16" spans="1:14" x14ac:dyDescent="0.2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2044997.13</v>
      </c>
    </row>
    <row r="17" spans="1:8" x14ac:dyDescent="0.2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2630181.17</v>
      </c>
    </row>
    <row r="18" spans="1:8" x14ac:dyDescent="0.2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13233.34</v>
      </c>
    </row>
    <row r="19" spans="1:8" x14ac:dyDescent="0.2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132831185.50999996</v>
      </c>
    </row>
    <row r="20" spans="1:8" x14ac:dyDescent="0.2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66060461.049999997</v>
      </c>
    </row>
    <row r="21" spans="1:8" x14ac:dyDescent="0.2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2754513.27</v>
      </c>
    </row>
    <row r="22" spans="1:8" x14ac:dyDescent="0.2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10772483.57</v>
      </c>
    </row>
    <row r="23" spans="1:8" x14ac:dyDescent="0.2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17328760.989999998</v>
      </c>
    </row>
    <row r="24" spans="1:8" x14ac:dyDescent="0.2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19371653.579999998</v>
      </c>
    </row>
    <row r="25" spans="1:8" x14ac:dyDescent="0.2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27537.72</v>
      </c>
    </row>
    <row r="26" spans="1:8" x14ac:dyDescent="0.2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10181670.630000001</v>
      </c>
    </row>
    <row r="27" spans="1:8" x14ac:dyDescent="0.2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396151.71</v>
      </c>
    </row>
    <row r="28" spans="1:8" x14ac:dyDescent="0.2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1121860.6100000001</v>
      </c>
    </row>
    <row r="29" spans="1:8" x14ac:dyDescent="0.2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2131641.79</v>
      </c>
    </row>
    <row r="30" spans="1:8" x14ac:dyDescent="0.2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2669934.02</v>
      </c>
    </row>
    <row r="31" spans="1:8" x14ac:dyDescent="0.2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14516.57</v>
      </c>
    </row>
    <row r="32" spans="1:8" x14ac:dyDescent="0.2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711090</v>
      </c>
    </row>
    <row r="33" spans="1:8" x14ac:dyDescent="0.2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380250</v>
      </c>
    </row>
    <row r="34" spans="1:8" x14ac:dyDescent="0.2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27851</v>
      </c>
    </row>
    <row r="35" spans="1:8" x14ac:dyDescent="0.2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52778</v>
      </c>
    </row>
    <row r="36" spans="1:8" x14ac:dyDescent="0.2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9338</v>
      </c>
    </row>
    <row r="37" spans="1:8" x14ac:dyDescent="0.2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1362</v>
      </c>
    </row>
    <row r="38" spans="1:8" x14ac:dyDescent="0.2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2</v>
      </c>
    </row>
    <row r="39" spans="1:8" x14ac:dyDescent="0.2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197356</v>
      </c>
    </row>
    <row r="40" spans="1:8" x14ac:dyDescent="0.2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17692</v>
      </c>
    </row>
    <row r="41" spans="1:8" x14ac:dyDescent="0.2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18100</v>
      </c>
    </row>
    <row r="42" spans="1:8" x14ac:dyDescent="0.2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5502</v>
      </c>
    </row>
    <row r="43" spans="1:8" x14ac:dyDescent="0.2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836</v>
      </c>
    </row>
    <row r="44" spans="1:8" x14ac:dyDescent="0.2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23</v>
      </c>
    </row>
    <row r="45" spans="1:8" x14ac:dyDescent="0.25">
      <c r="A45" t="s">
        <v>52</v>
      </c>
      <c r="B45" s="175">
        <v>43645</v>
      </c>
      <c r="C45">
        <v>49</v>
      </c>
      <c r="D45" t="s">
        <v>410</v>
      </c>
      <c r="E45">
        <v>20299</v>
      </c>
    </row>
    <row r="46" spans="1:8" x14ac:dyDescent="0.25">
      <c r="A46" t="s">
        <v>52</v>
      </c>
      <c r="B46" s="175">
        <v>43645</v>
      </c>
      <c r="C46">
        <v>49</v>
      </c>
      <c r="D46" t="s">
        <v>411</v>
      </c>
      <c r="E46">
        <v>18536</v>
      </c>
    </row>
    <row r="47" spans="1:8" x14ac:dyDescent="0.25">
      <c r="A47" t="s">
        <v>52</v>
      </c>
      <c r="B47" s="175">
        <v>43645</v>
      </c>
      <c r="C47">
        <v>49</v>
      </c>
      <c r="D47" t="s">
        <v>412</v>
      </c>
      <c r="E47">
        <v>5101</v>
      </c>
    </row>
    <row r="48" spans="1:8" x14ac:dyDescent="0.25">
      <c r="A48" t="s">
        <v>52</v>
      </c>
      <c r="B48" s="175">
        <v>43645</v>
      </c>
      <c r="C48">
        <v>49</v>
      </c>
      <c r="D48" t="s">
        <v>413</v>
      </c>
      <c r="E48">
        <v>769</v>
      </c>
    </row>
    <row r="49" spans="1:5" x14ac:dyDescent="0.25">
      <c r="A49" t="s">
        <v>52</v>
      </c>
      <c r="B49" s="175">
        <v>43645</v>
      </c>
      <c r="C49">
        <v>49</v>
      </c>
      <c r="D49" t="s">
        <v>414</v>
      </c>
      <c r="E49">
        <v>27</v>
      </c>
    </row>
    <row r="50" spans="1:5" x14ac:dyDescent="0.2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5" x14ac:dyDescent="0.2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5" x14ac:dyDescent="0.2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5" x14ac:dyDescent="0.2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5" x14ac:dyDescent="0.2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5" x14ac:dyDescent="0.2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5" x14ac:dyDescent="0.2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5" x14ac:dyDescent="0.2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5" x14ac:dyDescent="0.2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5" x14ac:dyDescent="0.2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5" x14ac:dyDescent="0.2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5" x14ac:dyDescent="0.2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5" x14ac:dyDescent="0.2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5" x14ac:dyDescent="0.2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5" x14ac:dyDescent="0.2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2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2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2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2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2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2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2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2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2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2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2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2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2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2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2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2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2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2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2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2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2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2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2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2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2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2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2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2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2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2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2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2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2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2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2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2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2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2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2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2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2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2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2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2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2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2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2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2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2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2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2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2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2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2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2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2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2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2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2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2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2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2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2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2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2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2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2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2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2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2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2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2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2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2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2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2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2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2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2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2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2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2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2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2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2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2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2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2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2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2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2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2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2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2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2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2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2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2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2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2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2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2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2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2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2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2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2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2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2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2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2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2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2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2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2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2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2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2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2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2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2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2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2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2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2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2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2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2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2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2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2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2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2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2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2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2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2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2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2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2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2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2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2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2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2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2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2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2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2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2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2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2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2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2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2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2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2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2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2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2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2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2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2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2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2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2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2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2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2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2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2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2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2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2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2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2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2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2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2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2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2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2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2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2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2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2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2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2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2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2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2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2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2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2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2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2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2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2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2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2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2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2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2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2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2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2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2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2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2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2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2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2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2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2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2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2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2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2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2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2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2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2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2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2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2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2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2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2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2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2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2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2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2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2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2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2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2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2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2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2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2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2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2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2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2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2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2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2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2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2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2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2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2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2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2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2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2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2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2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2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2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2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2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2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2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2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2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2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2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2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2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2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2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2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2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2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2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2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2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2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2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2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2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2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2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2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2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2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2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2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2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2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2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2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2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2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2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2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2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2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2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2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2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2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2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2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2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2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2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2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2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2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2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2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2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2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2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2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2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2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2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2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2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2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2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2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2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2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2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2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2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2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2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2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2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2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2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2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2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2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2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2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2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2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2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2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2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2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2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2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2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2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2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2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2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2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2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2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2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2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2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2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2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2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2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2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2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2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2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2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2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2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2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2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2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2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2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2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2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2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2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2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2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2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2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2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2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2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2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2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2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2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2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2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2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2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2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2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2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2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2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2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2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2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2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2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2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2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2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2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2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2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2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2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2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2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2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2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2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2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2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2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2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2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2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2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2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2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2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2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2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2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2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2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2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2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2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2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2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2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2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2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2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2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2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2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2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2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2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2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2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2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2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2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2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2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2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2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2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2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2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2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2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2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2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2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2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2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2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2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2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2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2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2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2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2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2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2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2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2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2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2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2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2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2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2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2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2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2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2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2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2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2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2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2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2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2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2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2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2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2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2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2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2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2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2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2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2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2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2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2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2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2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2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2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2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2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2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2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2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2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2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2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2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2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2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2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2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2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2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2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2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2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2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2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2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2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2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2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2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2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2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2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2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2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2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2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2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2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2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2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2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2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2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2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2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2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2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2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2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2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2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2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2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2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2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2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2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2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2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2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2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2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2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2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2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2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2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2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2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2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2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2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2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2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2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2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2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2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2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2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2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2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2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2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2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2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2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2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2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2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2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2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2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2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2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2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2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2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2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2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2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2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2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2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2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2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2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2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2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2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2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2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2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2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2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2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2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2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2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2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2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2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2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2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2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2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2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2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2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2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2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2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2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2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2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2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2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2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2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2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2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2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2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2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2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2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2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2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2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2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2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2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2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2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2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2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2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2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2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2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2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2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2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2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2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2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2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2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2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2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2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2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2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2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2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2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2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2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2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2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2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2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2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2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2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2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2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2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2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2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2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2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2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2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2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2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2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2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2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2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2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2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2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2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2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2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2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2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2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2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2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2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2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2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2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2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2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2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2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2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2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2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2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2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2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2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2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2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2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2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2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2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2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2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2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2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2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2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2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2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2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2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2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2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2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2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2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2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2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2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2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2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2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2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2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2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2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2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2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2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2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2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2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2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2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2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2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2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2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2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2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2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2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2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2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2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2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2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2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2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2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2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2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2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2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2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2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2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2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2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2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2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2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2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2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2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2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2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2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2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2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2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2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2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2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2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2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2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2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2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2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2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2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2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2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2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2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2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2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2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2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2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2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2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2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2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2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2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2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2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2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2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2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2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2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2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2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2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2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2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2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2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2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2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2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2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2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2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2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2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2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2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2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2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2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2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2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2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2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2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2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2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2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2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2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2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2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2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2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2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2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2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2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2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2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2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2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2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2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2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2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2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2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2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2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2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2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2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2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2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2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2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2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2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2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2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2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2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2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2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2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2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2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2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2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2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2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2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2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2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2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2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2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2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2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2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2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2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2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2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2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2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2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2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2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2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2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2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2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2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2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2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2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2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2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2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2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2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2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2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2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2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2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2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2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2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2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2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2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2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2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2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2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2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2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2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2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2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2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2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2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2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2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2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2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2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2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2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2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2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2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2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2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2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2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2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2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2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2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2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2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2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2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2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2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2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2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2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2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2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2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2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2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2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2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2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2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2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2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2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2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2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2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2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2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2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2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2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2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2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2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2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2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2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2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2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2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2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2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2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2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2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2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2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2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2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2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2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2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2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2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2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2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2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2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2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2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2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2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2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2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2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2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2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2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2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2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2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2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2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2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2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2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2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2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2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2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2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2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2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2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2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2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2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2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2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2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2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2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2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2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2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2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2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2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2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2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2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2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2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2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2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2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2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2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2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2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2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2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2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2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2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2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2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2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2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2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2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2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2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2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2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2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2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2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2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2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2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2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2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2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2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2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2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2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2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2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2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2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2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2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2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2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2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2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2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2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2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2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2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2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2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2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2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2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2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2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2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2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2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2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2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2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2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2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2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2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2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2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2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2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2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2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2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2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2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2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2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2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2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2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2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2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2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2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2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2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2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2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2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2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2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2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2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2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2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2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2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2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2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2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2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2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2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2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2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2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2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2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2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2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2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2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2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2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2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2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2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2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2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2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2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2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2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2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2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2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2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2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2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2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2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2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2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2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2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2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2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2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2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2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2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2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2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2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2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2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2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2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2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2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2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2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2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2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2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2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2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2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2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2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2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2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2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2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2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2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2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2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2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2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2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2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2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2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2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2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2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2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2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2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2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2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2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2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2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2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2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2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2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2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2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2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2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2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2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2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2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2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2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2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2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2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2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2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2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2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2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2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2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2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2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2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2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2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2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2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2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2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2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2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2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2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2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2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2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2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2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2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2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2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2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2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2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2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2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2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2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2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2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2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2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2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2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2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2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2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2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2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2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2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2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2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2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2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2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2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2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2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2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2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2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2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2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2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2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2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2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2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2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2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2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2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2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2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2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2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2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2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2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2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2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2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2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2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2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2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2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2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2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2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2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2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2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2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2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2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2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2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2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2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2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2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2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2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2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2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2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2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2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2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2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2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2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2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2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2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2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2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2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2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2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2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2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2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2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2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2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2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2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2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2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2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2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2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2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2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2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2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2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2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2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2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2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2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2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2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2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2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2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2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2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2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2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2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2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2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2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2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2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2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2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2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2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2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2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2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2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2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2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2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2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2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2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2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2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2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2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2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2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2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2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2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2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2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2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2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2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2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2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2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2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2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2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2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2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2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2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2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2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2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2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2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2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2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2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2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2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2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2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2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2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2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2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2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2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2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2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2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2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2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2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2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2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2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2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2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2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2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2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2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2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2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2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2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2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2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2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2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2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2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2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2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2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2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2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2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2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2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2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2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2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2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2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2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2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2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2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2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2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2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2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2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2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2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2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2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2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2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2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2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2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2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2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2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2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2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2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2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2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2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2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2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2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2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2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2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2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2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2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2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2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2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2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2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2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2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2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2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2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2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2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2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2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2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2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2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2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2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2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2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2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2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2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2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2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2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2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2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2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2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2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2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2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2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2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2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2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2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2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2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2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2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2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2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2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2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2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2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2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2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2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2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2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2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2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2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2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2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2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2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2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2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2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2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2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2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2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2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2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2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2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2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2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2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2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2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2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2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2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2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2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2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2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2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2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2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2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2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2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2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2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2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2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2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2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2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2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2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2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2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2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2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2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2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2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2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2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2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2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2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2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2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2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2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2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2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2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2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2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2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2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2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2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2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2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2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2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2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2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2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2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2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2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2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2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2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2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2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2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2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2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2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2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2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2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2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2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2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2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2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2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2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2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2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2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2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2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2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2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2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2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2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2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2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2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2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2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2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2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2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2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2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2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2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2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2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2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2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2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2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2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2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2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2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2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2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2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2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2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2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2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2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2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2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2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2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2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2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2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2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2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2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2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2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2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2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2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2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2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2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2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2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2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2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2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2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2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2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2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2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2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2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2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2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2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2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2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2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2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2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2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2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2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2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2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2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2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2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2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2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2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2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2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2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2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2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2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2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2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2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2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2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2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2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2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2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2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2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2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2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2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2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2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2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2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2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2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2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2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2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2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2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2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2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2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2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2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2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2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2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2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2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2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2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2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2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2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2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2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2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2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2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2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2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2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2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2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2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2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2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2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2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2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2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2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2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2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2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2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2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2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2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2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2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2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2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2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2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2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2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2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2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2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2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2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2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2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2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2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2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2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2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2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2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2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2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2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2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2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2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2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2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2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2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2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2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2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2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2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2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2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2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2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2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2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2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2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2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2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2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2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2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2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2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2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2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2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2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2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2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2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2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2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2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2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2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2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2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2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2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2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2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2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2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2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2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2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2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2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2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2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2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2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2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2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2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2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2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2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2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2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2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2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2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2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2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2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2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2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2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2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2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2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2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2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2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2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2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2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2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2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2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2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2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2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2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2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2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2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2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2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2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2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2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2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2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2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2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2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2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2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2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2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2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2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2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2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2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2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2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2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2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2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2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2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2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2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2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2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2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2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2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2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2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2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2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2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2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2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2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2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2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2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2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2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2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2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2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2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2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2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2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2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2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2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2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2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2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2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2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2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2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2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2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2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2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2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2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2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2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2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2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2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2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2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2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2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2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2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2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2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2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2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2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2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2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2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2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2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2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2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2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2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2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2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2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2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2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2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2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2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2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2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2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2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2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2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2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2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2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2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2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2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2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2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2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2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2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2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2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2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2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2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2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2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2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2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2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2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2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2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2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2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2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2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2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2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2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2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2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2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2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2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2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2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2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2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2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2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2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2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2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2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2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2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2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2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2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2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2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2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2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2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2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2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2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2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2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2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2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2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2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2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2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2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2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2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2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2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2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2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2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2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2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2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2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2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2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2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2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2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2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2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2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2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2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2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2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2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2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2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2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2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2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2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2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2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2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2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2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2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2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2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2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2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2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2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2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2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2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2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2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2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2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2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2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2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2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2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2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2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2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2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2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2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2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2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2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2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2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2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2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2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2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2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2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2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2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2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2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2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2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2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2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2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2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2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2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2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2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2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2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2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2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2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2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2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2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2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2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2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2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2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2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2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2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2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2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2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2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2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2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2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2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2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2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2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2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2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2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2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2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2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2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2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2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2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2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2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2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2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2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2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2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2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2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2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2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2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2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2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2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2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2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2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2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2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2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2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2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2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2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19" customWidth="1"/>
    <col min="2" max="2" width="42.7109375" style="217" customWidth="1"/>
    <col min="3" max="3" width="26.140625" style="218" customWidth="1"/>
    <col min="4" max="16384" width="9.140625" style="217"/>
  </cols>
  <sheetData>
    <row r="1" spans="1:4" x14ac:dyDescent="0.2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2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2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2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2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2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2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2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2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2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2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2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2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2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2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2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2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2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2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2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2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2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2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2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2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2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2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2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2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2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2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2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2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2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2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2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2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2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2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2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2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2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2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2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2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2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2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25">
      <c r="A48" s="221" t="s">
        <v>451</v>
      </c>
      <c r="B48" s="220" t="s">
        <v>239</v>
      </c>
      <c r="C48" s="281" t="s">
        <v>400</v>
      </c>
      <c r="D48" s="217" t="str">
        <f t="shared" si="0"/>
        <v>A16</v>
      </c>
    </row>
    <row r="49" spans="1:4" x14ac:dyDescent="0.25">
      <c r="A49" s="221" t="s">
        <v>451</v>
      </c>
      <c r="B49" s="220" t="s">
        <v>240</v>
      </c>
      <c r="C49" s="281"/>
      <c r="D49" s="217" t="str">
        <f t="shared" si="0"/>
        <v>A16</v>
      </c>
    </row>
    <row r="50" spans="1:4" x14ac:dyDescent="0.25">
      <c r="A50" s="221" t="s">
        <v>451</v>
      </c>
      <c r="B50" s="220" t="s">
        <v>241</v>
      </c>
      <c r="C50" s="281"/>
      <c r="D50" s="217" t="str">
        <f t="shared" si="0"/>
        <v>A16</v>
      </c>
    </row>
    <row r="51" spans="1:4" x14ac:dyDescent="0.25">
      <c r="A51" s="221" t="s">
        <v>451</v>
      </c>
      <c r="B51" s="220" t="s">
        <v>242</v>
      </c>
      <c r="C51" s="281"/>
      <c r="D51" s="217" t="str">
        <f t="shared" si="0"/>
        <v>A16</v>
      </c>
    </row>
    <row r="52" spans="1:4" x14ac:dyDescent="0.25">
      <c r="A52" s="221" t="s">
        <v>451</v>
      </c>
      <c r="B52" s="220" t="s">
        <v>243</v>
      </c>
      <c r="C52" s="281"/>
      <c r="D52" s="217" t="str">
        <f t="shared" si="0"/>
        <v>A16</v>
      </c>
    </row>
    <row r="53" spans="1:4" x14ac:dyDescent="0.25">
      <c r="A53" s="221" t="s">
        <v>451</v>
      </c>
      <c r="B53" s="220" t="s">
        <v>244</v>
      </c>
      <c r="C53" s="281"/>
      <c r="D53" s="217" t="str">
        <f t="shared" si="0"/>
        <v>A16</v>
      </c>
    </row>
    <row r="54" spans="1:4" x14ac:dyDescent="0.25">
      <c r="A54" s="221" t="s">
        <v>451</v>
      </c>
      <c r="B54" s="220" t="s">
        <v>245</v>
      </c>
      <c r="C54" s="281"/>
      <c r="D54" s="217" t="str">
        <f t="shared" si="0"/>
        <v>A16</v>
      </c>
    </row>
    <row r="55" spans="1:4" x14ac:dyDescent="0.25">
      <c r="A55" s="221" t="s">
        <v>451</v>
      </c>
      <c r="B55" s="220" t="s">
        <v>246</v>
      </c>
      <c r="C55" s="281"/>
      <c r="D55" s="217" t="str">
        <f t="shared" si="0"/>
        <v>A16</v>
      </c>
    </row>
    <row r="56" spans="1:4" x14ac:dyDescent="0.25">
      <c r="A56" s="221" t="s">
        <v>451</v>
      </c>
      <c r="B56" s="220" t="s">
        <v>247</v>
      </c>
      <c r="C56" s="281"/>
      <c r="D56" s="217" t="str">
        <f t="shared" si="0"/>
        <v>A16</v>
      </c>
    </row>
    <row r="57" spans="1:4" x14ac:dyDescent="0.25">
      <c r="A57" s="221" t="s">
        <v>423</v>
      </c>
      <c r="B57" s="220" t="s">
        <v>248</v>
      </c>
      <c r="C57" s="281" t="s">
        <v>401</v>
      </c>
      <c r="D57" s="217" t="str">
        <f t="shared" si="0"/>
        <v>A60</v>
      </c>
    </row>
    <row r="58" spans="1:4" x14ac:dyDescent="0.25">
      <c r="A58" s="221" t="s">
        <v>423</v>
      </c>
      <c r="B58" s="220" t="s">
        <v>249</v>
      </c>
      <c r="C58" s="281"/>
      <c r="D58" s="217" t="str">
        <f t="shared" si="0"/>
        <v>A60</v>
      </c>
    </row>
    <row r="59" spans="1:4" x14ac:dyDescent="0.25">
      <c r="A59" s="221" t="s">
        <v>423</v>
      </c>
      <c r="B59" s="220" t="s">
        <v>250</v>
      </c>
      <c r="C59" s="281"/>
      <c r="D59" s="217" t="str">
        <f t="shared" si="0"/>
        <v>A60</v>
      </c>
    </row>
    <row r="60" spans="1:4" x14ac:dyDescent="0.25">
      <c r="A60" s="221" t="s">
        <v>423</v>
      </c>
      <c r="B60" s="220" t="s">
        <v>251</v>
      </c>
      <c r="C60" s="281"/>
      <c r="D60" s="217" t="str">
        <f t="shared" si="0"/>
        <v>A60</v>
      </c>
    </row>
    <row r="61" spans="1:4" x14ac:dyDescent="0.25">
      <c r="A61" s="221" t="s">
        <v>423</v>
      </c>
      <c r="B61" s="220" t="s">
        <v>252</v>
      </c>
      <c r="C61" s="281"/>
      <c r="D61" s="217" t="str">
        <f t="shared" si="0"/>
        <v>A60</v>
      </c>
    </row>
    <row r="62" spans="1:4" x14ac:dyDescent="0.25">
      <c r="A62" s="221" t="s">
        <v>423</v>
      </c>
      <c r="B62" s="220" t="s">
        <v>253</v>
      </c>
      <c r="C62" s="281"/>
      <c r="D62" s="217" t="str">
        <f t="shared" si="0"/>
        <v>A60</v>
      </c>
    </row>
    <row r="63" spans="1:4" x14ac:dyDescent="0.25">
      <c r="A63" s="221" t="s">
        <v>462</v>
      </c>
      <c r="B63" s="220" t="s">
        <v>254</v>
      </c>
      <c r="C63" s="281" t="s">
        <v>399</v>
      </c>
      <c r="D63" s="217" t="str">
        <f t="shared" si="0"/>
        <v>B32</v>
      </c>
    </row>
    <row r="64" spans="1:4" x14ac:dyDescent="0.25">
      <c r="A64" s="221" t="s">
        <v>462</v>
      </c>
      <c r="B64" s="220" t="s">
        <v>255</v>
      </c>
      <c r="C64" s="281"/>
      <c r="D64" s="217" t="str">
        <f t="shared" si="0"/>
        <v>B32</v>
      </c>
    </row>
    <row r="65" spans="1:4" x14ac:dyDescent="0.25">
      <c r="A65" s="221" t="s">
        <v>462</v>
      </c>
      <c r="B65" s="220" t="s">
        <v>256</v>
      </c>
      <c r="C65" s="281"/>
      <c r="D65" s="217" t="str">
        <f t="shared" si="0"/>
        <v>B32</v>
      </c>
    </row>
    <row r="66" spans="1:4" x14ac:dyDescent="0.25">
      <c r="A66" s="221" t="s">
        <v>462</v>
      </c>
      <c r="B66" s="220" t="s">
        <v>257</v>
      </c>
      <c r="C66" s="281"/>
      <c r="D66" s="217" t="str">
        <f t="shared" ref="D66:D129" si="1">TRIM(A66)</f>
        <v>B32</v>
      </c>
    </row>
    <row r="67" spans="1:4" x14ac:dyDescent="0.25">
      <c r="A67" s="221" t="s">
        <v>462</v>
      </c>
      <c r="B67" s="220" t="s">
        <v>258</v>
      </c>
      <c r="C67" s="281"/>
      <c r="D67" s="217" t="str">
        <f t="shared" si="1"/>
        <v>B32</v>
      </c>
    </row>
    <row r="68" spans="1:4" x14ac:dyDescent="0.25">
      <c r="A68" s="221" t="s">
        <v>462</v>
      </c>
      <c r="B68" s="220" t="s">
        <v>259</v>
      </c>
      <c r="C68" s="281"/>
      <c r="D68" s="217" t="str">
        <f t="shared" si="1"/>
        <v>B32</v>
      </c>
    </row>
    <row r="69" spans="1:4" x14ac:dyDescent="0.25">
      <c r="A69" s="221" t="s">
        <v>560</v>
      </c>
      <c r="B69" s="220" t="s">
        <v>260</v>
      </c>
      <c r="C69" s="281" t="s">
        <v>402</v>
      </c>
      <c r="D69" s="217" t="str">
        <f t="shared" si="1"/>
        <v>B62</v>
      </c>
    </row>
    <row r="70" spans="1:4" x14ac:dyDescent="0.25">
      <c r="A70" s="221" t="s">
        <v>560</v>
      </c>
      <c r="B70" s="220" t="s">
        <v>261</v>
      </c>
      <c r="C70" s="281"/>
      <c r="D70" s="217" t="str">
        <f t="shared" si="1"/>
        <v>B62</v>
      </c>
    </row>
    <row r="71" spans="1:4" x14ac:dyDescent="0.25">
      <c r="A71" s="221" t="s">
        <v>560</v>
      </c>
      <c r="B71" s="220" t="s">
        <v>262</v>
      </c>
      <c r="C71" s="281"/>
      <c r="D71" s="217" t="str">
        <f t="shared" si="1"/>
        <v>B62</v>
      </c>
    </row>
    <row r="72" spans="1:4" x14ac:dyDescent="0.25">
      <c r="A72" s="221" t="s">
        <v>560</v>
      </c>
      <c r="B72" s="220" t="s">
        <v>263</v>
      </c>
      <c r="C72" s="281"/>
      <c r="D72" s="217" t="str">
        <f t="shared" si="1"/>
        <v>B62</v>
      </c>
    </row>
    <row r="73" spans="1:4" x14ac:dyDescent="0.25">
      <c r="A73" s="221" t="s">
        <v>560</v>
      </c>
      <c r="B73" s="220" t="s">
        <v>264</v>
      </c>
      <c r="C73" s="281"/>
      <c r="D73" s="217" t="str">
        <f t="shared" si="1"/>
        <v>B62</v>
      </c>
    </row>
    <row r="74" spans="1:4" x14ac:dyDescent="0.25">
      <c r="A74" s="221" t="s">
        <v>560</v>
      </c>
      <c r="B74" s="220" t="s">
        <v>265</v>
      </c>
      <c r="C74" s="281"/>
      <c r="D74" s="217" t="str">
        <f t="shared" si="1"/>
        <v>B62</v>
      </c>
    </row>
    <row r="75" spans="1:4" x14ac:dyDescent="0.25">
      <c r="A75" s="221" t="s">
        <v>426</v>
      </c>
      <c r="B75" s="220" t="s">
        <v>266</v>
      </c>
      <c r="C75" s="281" t="s">
        <v>397</v>
      </c>
      <c r="D75" s="217" t="str">
        <f t="shared" si="1"/>
        <v>C06</v>
      </c>
    </row>
    <row r="76" spans="1:4" x14ac:dyDescent="0.25">
      <c r="A76" s="221" t="s">
        <v>426</v>
      </c>
      <c r="B76" s="220" t="s">
        <v>267</v>
      </c>
      <c r="C76" s="281"/>
      <c r="D76" s="217" t="str">
        <f t="shared" si="1"/>
        <v>C06</v>
      </c>
    </row>
    <row r="77" spans="1:4" x14ac:dyDescent="0.25">
      <c r="A77" s="221" t="s">
        <v>426</v>
      </c>
      <c r="B77" s="220" t="s">
        <v>268</v>
      </c>
      <c r="C77" s="281"/>
      <c r="D77" s="217" t="str">
        <f t="shared" si="1"/>
        <v>C06</v>
      </c>
    </row>
    <row r="78" spans="1:4" x14ac:dyDescent="0.25">
      <c r="A78" s="221" t="s">
        <v>426</v>
      </c>
      <c r="B78" s="220" t="s">
        <v>269</v>
      </c>
      <c r="C78" s="281"/>
      <c r="D78" s="217" t="str">
        <f t="shared" si="1"/>
        <v>C06</v>
      </c>
    </row>
    <row r="79" spans="1:4" x14ac:dyDescent="0.25">
      <c r="A79" s="221" t="s">
        <v>426</v>
      </c>
      <c r="B79" s="220" t="s">
        <v>270</v>
      </c>
      <c r="C79" s="281"/>
      <c r="D79" s="217" t="str">
        <f t="shared" si="1"/>
        <v>C06</v>
      </c>
    </row>
    <row r="80" spans="1:4" x14ac:dyDescent="0.25">
      <c r="A80" s="221" t="s">
        <v>426</v>
      </c>
      <c r="B80" s="220" t="s">
        <v>271</v>
      </c>
      <c r="C80" s="281"/>
      <c r="D80" s="217" t="str">
        <f t="shared" si="1"/>
        <v>C06</v>
      </c>
    </row>
    <row r="81" spans="1:4" x14ac:dyDescent="0.25">
      <c r="A81" s="221" t="s">
        <v>426</v>
      </c>
      <c r="B81" s="220" t="s">
        <v>272</v>
      </c>
      <c r="C81" s="281"/>
      <c r="D81" s="217" t="str">
        <f t="shared" si="1"/>
        <v>C06</v>
      </c>
    </row>
    <row r="82" spans="1:4" x14ac:dyDescent="0.25">
      <c r="A82" s="221" t="s">
        <v>426</v>
      </c>
      <c r="B82" s="220" t="s">
        <v>273</v>
      </c>
      <c r="C82" s="281"/>
      <c r="D82" s="217" t="str">
        <f t="shared" si="1"/>
        <v>C06</v>
      </c>
    </row>
    <row r="83" spans="1:4" x14ac:dyDescent="0.25">
      <c r="A83" s="221" t="s">
        <v>426</v>
      </c>
      <c r="B83" s="220" t="s">
        <v>274</v>
      </c>
      <c r="C83" s="281"/>
      <c r="D83" s="217" t="str">
        <f t="shared" si="1"/>
        <v>C06</v>
      </c>
    </row>
    <row r="84" spans="1:4" x14ac:dyDescent="0.25">
      <c r="A84" s="221" t="s">
        <v>426</v>
      </c>
      <c r="B84" s="220" t="s">
        <v>275</v>
      </c>
      <c r="C84" s="281"/>
      <c r="D84" s="217" t="str">
        <f t="shared" si="1"/>
        <v>C06</v>
      </c>
    </row>
    <row r="85" spans="1:4" x14ac:dyDescent="0.25">
      <c r="A85" s="221" t="s">
        <v>426</v>
      </c>
      <c r="B85" s="220" t="s">
        <v>276</v>
      </c>
      <c r="C85" s="281"/>
      <c r="D85" s="217" t="str">
        <f t="shared" si="1"/>
        <v>C06</v>
      </c>
    </row>
    <row r="86" spans="1:4" x14ac:dyDescent="0.25">
      <c r="A86" s="221" t="s">
        <v>426</v>
      </c>
      <c r="B86" s="220" t="s">
        <v>277</v>
      </c>
      <c r="C86" s="281"/>
      <c r="D86" s="217" t="str">
        <f t="shared" si="1"/>
        <v>C06</v>
      </c>
    </row>
    <row r="87" spans="1:4" x14ac:dyDescent="0.25">
      <c r="A87" s="221" t="s">
        <v>426</v>
      </c>
      <c r="B87" s="220" t="s">
        <v>278</v>
      </c>
      <c r="C87" s="281"/>
      <c r="D87" s="217" t="str">
        <f t="shared" si="1"/>
        <v>C06</v>
      </c>
    </row>
    <row r="88" spans="1:4" x14ac:dyDescent="0.25">
      <c r="A88" s="221" t="s">
        <v>426</v>
      </c>
      <c r="B88" s="220" t="s">
        <v>279</v>
      </c>
      <c r="C88" s="281"/>
      <c r="D88" s="217" t="str">
        <f t="shared" si="1"/>
        <v>C06</v>
      </c>
    </row>
    <row r="89" spans="1:4" x14ac:dyDescent="0.25">
      <c r="A89" s="221" t="s">
        <v>459</v>
      </c>
      <c r="B89" s="220" t="s">
        <v>280</v>
      </c>
      <c r="C89" s="281" t="s">
        <v>397</v>
      </c>
      <c r="D89" s="217" t="str">
        <f t="shared" si="1"/>
        <v>C08</v>
      </c>
    </row>
    <row r="90" spans="1:4" x14ac:dyDescent="0.25">
      <c r="A90" s="221" t="s">
        <v>459</v>
      </c>
      <c r="B90" s="220" t="s">
        <v>281</v>
      </c>
      <c r="C90" s="281"/>
      <c r="D90" s="217" t="str">
        <f t="shared" si="1"/>
        <v>C08</v>
      </c>
    </row>
    <row r="91" spans="1:4" x14ac:dyDescent="0.25">
      <c r="A91" s="221" t="s">
        <v>459</v>
      </c>
      <c r="B91" s="220" t="s">
        <v>282</v>
      </c>
      <c r="C91" s="281"/>
      <c r="D91" s="217" t="str">
        <f t="shared" si="1"/>
        <v>C08</v>
      </c>
    </row>
    <row r="92" spans="1:4" x14ac:dyDescent="0.25">
      <c r="A92" s="221" t="s">
        <v>459</v>
      </c>
      <c r="B92" s="220" t="s">
        <v>283</v>
      </c>
      <c r="C92" s="281"/>
      <c r="D92" s="217" t="str">
        <f t="shared" si="1"/>
        <v>C08</v>
      </c>
    </row>
    <row r="93" spans="1:4" x14ac:dyDescent="0.25">
      <c r="A93" s="221" t="s">
        <v>459</v>
      </c>
      <c r="B93" s="220" t="s">
        <v>284</v>
      </c>
      <c r="C93" s="281"/>
      <c r="D93" s="217" t="str">
        <f t="shared" si="1"/>
        <v>C08</v>
      </c>
    </row>
    <row r="94" spans="1:4" x14ac:dyDescent="0.25">
      <c r="A94" s="221" t="s">
        <v>459</v>
      </c>
      <c r="B94" s="220" t="s">
        <v>285</v>
      </c>
      <c r="C94" s="281"/>
      <c r="D94" s="217" t="str">
        <f t="shared" si="1"/>
        <v>C08</v>
      </c>
    </row>
    <row r="95" spans="1:4" x14ac:dyDescent="0.25">
      <c r="A95" s="221" t="s">
        <v>459</v>
      </c>
      <c r="B95" s="220" t="s">
        <v>286</v>
      </c>
      <c r="C95" s="281"/>
      <c r="D95" s="217" t="str">
        <f t="shared" si="1"/>
        <v>C08</v>
      </c>
    </row>
    <row r="96" spans="1:4" x14ac:dyDescent="0.25">
      <c r="A96" s="221" t="s">
        <v>559</v>
      </c>
      <c r="B96" s="220" t="s">
        <v>287</v>
      </c>
      <c r="C96" s="281" t="s">
        <v>402</v>
      </c>
      <c r="D96" s="217" t="str">
        <f t="shared" si="1"/>
        <v>E30</v>
      </c>
    </row>
    <row r="97" spans="1:4" x14ac:dyDescent="0.25">
      <c r="A97" s="221" t="s">
        <v>559</v>
      </c>
      <c r="B97" s="220" t="s">
        <v>288</v>
      </c>
      <c r="C97" s="281"/>
      <c r="D97" s="217" t="str">
        <f t="shared" si="1"/>
        <v>E30</v>
      </c>
    </row>
    <row r="98" spans="1:4" x14ac:dyDescent="0.25">
      <c r="A98" s="221" t="s">
        <v>559</v>
      </c>
      <c r="B98" s="220" t="s">
        <v>289</v>
      </c>
      <c r="C98" s="281"/>
      <c r="D98" s="217" t="str">
        <f t="shared" si="1"/>
        <v>E30</v>
      </c>
    </row>
    <row r="99" spans="1:4" x14ac:dyDescent="0.25">
      <c r="A99" s="221" t="s">
        <v>559</v>
      </c>
      <c r="B99" s="220" t="s">
        <v>290</v>
      </c>
      <c r="C99" s="281"/>
      <c r="D99" s="217" t="str">
        <f t="shared" si="1"/>
        <v>E30</v>
      </c>
    </row>
    <row r="100" spans="1:4" x14ac:dyDescent="0.25">
      <c r="A100" s="221" t="s">
        <v>559</v>
      </c>
      <c r="B100" s="220" t="s">
        <v>291</v>
      </c>
      <c r="C100" s="281"/>
      <c r="D100" s="217" t="str">
        <f t="shared" si="1"/>
        <v>E30</v>
      </c>
    </row>
    <row r="101" spans="1:4" x14ac:dyDescent="0.25">
      <c r="A101" s="221" t="s">
        <v>559</v>
      </c>
      <c r="B101" s="220" t="s">
        <v>292</v>
      </c>
      <c r="C101" s="281"/>
      <c r="D101" s="217" t="str">
        <f t="shared" si="1"/>
        <v>E30</v>
      </c>
    </row>
    <row r="102" spans="1:4" x14ac:dyDescent="0.25">
      <c r="A102" s="221" t="s">
        <v>558</v>
      </c>
      <c r="B102" s="220" t="s">
        <v>293</v>
      </c>
      <c r="C102" s="281" t="s">
        <v>402</v>
      </c>
      <c r="D102" s="217" t="str">
        <f t="shared" si="1"/>
        <v>E40</v>
      </c>
    </row>
    <row r="103" spans="1:4" x14ac:dyDescent="0.25">
      <c r="A103" s="221" t="s">
        <v>558</v>
      </c>
      <c r="B103" s="220" t="s">
        <v>294</v>
      </c>
      <c r="C103" s="281"/>
      <c r="D103" s="217" t="str">
        <f t="shared" si="1"/>
        <v>E40</v>
      </c>
    </row>
    <row r="104" spans="1:4" x14ac:dyDescent="0.25">
      <c r="A104" s="221" t="s">
        <v>558</v>
      </c>
      <c r="B104" s="220" t="s">
        <v>295</v>
      </c>
      <c r="C104" s="281"/>
      <c r="D104" s="217" t="str">
        <f t="shared" si="1"/>
        <v>E40</v>
      </c>
    </row>
    <row r="105" spans="1:4" x14ac:dyDescent="0.25">
      <c r="A105" s="221" t="s">
        <v>558</v>
      </c>
      <c r="B105" s="220" t="s">
        <v>296</v>
      </c>
      <c r="C105" s="281"/>
      <c r="D105" s="217" t="str">
        <f t="shared" si="1"/>
        <v>E40</v>
      </c>
    </row>
    <row r="106" spans="1:4" x14ac:dyDescent="0.25">
      <c r="A106" s="221" t="s">
        <v>558</v>
      </c>
      <c r="B106" s="220" t="s">
        <v>297</v>
      </c>
      <c r="C106" s="281"/>
      <c r="D106" s="217" t="str">
        <f t="shared" si="1"/>
        <v>E40</v>
      </c>
    </row>
    <row r="107" spans="1:4" x14ac:dyDescent="0.25">
      <c r="A107" s="221" t="s">
        <v>558</v>
      </c>
      <c r="B107" s="220" t="s">
        <v>298</v>
      </c>
      <c r="C107" s="281"/>
      <c r="D107" s="217" t="str">
        <f t="shared" si="1"/>
        <v>E40</v>
      </c>
    </row>
    <row r="108" spans="1:4" x14ac:dyDescent="0.25">
      <c r="A108" s="221" t="s">
        <v>434</v>
      </c>
      <c r="B108" s="220" t="s">
        <v>299</v>
      </c>
      <c r="C108" s="281" t="s">
        <v>398</v>
      </c>
      <c r="D108" s="217" t="str">
        <f t="shared" si="1"/>
        <v>G02</v>
      </c>
    </row>
    <row r="109" spans="1:4" x14ac:dyDescent="0.25">
      <c r="A109" s="221" t="s">
        <v>434</v>
      </c>
      <c r="B109" s="220" t="s">
        <v>300</v>
      </c>
      <c r="C109" s="281"/>
      <c r="D109" s="217" t="str">
        <f t="shared" si="1"/>
        <v>G02</v>
      </c>
    </row>
    <row r="110" spans="1:4" x14ac:dyDescent="0.25">
      <c r="A110" s="221" t="s">
        <v>434</v>
      </c>
      <c r="B110" s="220" t="s">
        <v>301</v>
      </c>
      <c r="C110" s="281"/>
      <c r="D110" s="217" t="str">
        <f t="shared" si="1"/>
        <v>G02</v>
      </c>
    </row>
    <row r="111" spans="1:4" x14ac:dyDescent="0.25">
      <c r="A111" s="221" t="s">
        <v>434</v>
      </c>
      <c r="B111" s="220" t="s">
        <v>302</v>
      </c>
      <c r="C111" s="281"/>
      <c r="D111" s="217" t="str">
        <f t="shared" si="1"/>
        <v>G02</v>
      </c>
    </row>
    <row r="112" spans="1:4" x14ac:dyDescent="0.25">
      <c r="A112" s="221" t="s">
        <v>434</v>
      </c>
      <c r="B112" s="220" t="s">
        <v>303</v>
      </c>
      <c r="C112" s="281"/>
      <c r="D112" s="217" t="str">
        <f t="shared" si="1"/>
        <v>G02</v>
      </c>
    </row>
    <row r="113" spans="1:4" x14ac:dyDescent="0.25">
      <c r="A113" s="221" t="s">
        <v>434</v>
      </c>
      <c r="B113" s="220" t="s">
        <v>304</v>
      </c>
      <c r="C113" s="281"/>
      <c r="D113" s="217" t="str">
        <f t="shared" si="1"/>
        <v>G02</v>
      </c>
    </row>
    <row r="114" spans="1:4" x14ac:dyDescent="0.25">
      <c r="A114" s="221" t="s">
        <v>434</v>
      </c>
      <c r="B114" s="220" t="s">
        <v>305</v>
      </c>
      <c r="C114" s="281"/>
      <c r="D114" s="217" t="str">
        <f t="shared" si="1"/>
        <v>G02</v>
      </c>
    </row>
    <row r="115" spans="1:4" x14ac:dyDescent="0.25">
      <c r="A115" s="221" t="s">
        <v>434</v>
      </c>
      <c r="B115" s="220" t="s">
        <v>306</v>
      </c>
      <c r="C115" s="281"/>
      <c r="D115" s="217" t="str">
        <f t="shared" si="1"/>
        <v>G02</v>
      </c>
    </row>
    <row r="116" spans="1:4" x14ac:dyDescent="0.25">
      <c r="A116" s="221" t="s">
        <v>439</v>
      </c>
      <c r="B116" s="220" t="s">
        <v>307</v>
      </c>
      <c r="C116" s="281" t="s">
        <v>399</v>
      </c>
      <c r="D116" s="217" t="str">
        <f t="shared" si="1"/>
        <v>G32</v>
      </c>
    </row>
    <row r="117" spans="1:4" x14ac:dyDescent="0.25">
      <c r="A117" s="221" t="s">
        <v>439</v>
      </c>
      <c r="B117" s="220" t="s">
        <v>308</v>
      </c>
      <c r="C117" s="281"/>
      <c r="D117" s="217" t="str">
        <f t="shared" si="1"/>
        <v>G32</v>
      </c>
    </row>
    <row r="118" spans="1:4" x14ac:dyDescent="0.25">
      <c r="A118" s="221" t="s">
        <v>439</v>
      </c>
      <c r="B118" s="220" t="s">
        <v>309</v>
      </c>
      <c r="C118" s="281"/>
      <c r="D118" s="217" t="str">
        <f t="shared" si="1"/>
        <v>G32</v>
      </c>
    </row>
    <row r="119" spans="1:4" x14ac:dyDescent="0.25">
      <c r="A119" s="221" t="s">
        <v>439</v>
      </c>
      <c r="B119" s="220" t="s">
        <v>310</v>
      </c>
      <c r="C119" s="281"/>
      <c r="D119" s="217" t="str">
        <f t="shared" si="1"/>
        <v>G32</v>
      </c>
    </row>
    <row r="120" spans="1:4" x14ac:dyDescent="0.25">
      <c r="A120" s="221" t="s">
        <v>439</v>
      </c>
      <c r="B120" s="220" t="s">
        <v>311</v>
      </c>
      <c r="C120" s="281"/>
      <c r="D120" s="217" t="str">
        <f t="shared" si="1"/>
        <v>G32</v>
      </c>
    </row>
    <row r="121" spans="1:4" x14ac:dyDescent="0.25">
      <c r="A121" s="221" t="s">
        <v>439</v>
      </c>
      <c r="B121" s="220" t="s">
        <v>312</v>
      </c>
      <c r="C121" s="281"/>
      <c r="D121" s="217" t="str">
        <f t="shared" si="1"/>
        <v>G32</v>
      </c>
    </row>
    <row r="122" spans="1:4" x14ac:dyDescent="0.25">
      <c r="A122" s="221" t="s">
        <v>439</v>
      </c>
      <c r="B122" s="220" t="s">
        <v>313</v>
      </c>
      <c r="C122" s="281"/>
      <c r="D122" s="217" t="str">
        <f t="shared" si="1"/>
        <v>G32</v>
      </c>
    </row>
    <row r="123" spans="1:4" x14ac:dyDescent="0.25">
      <c r="A123" s="221" t="s">
        <v>439</v>
      </c>
      <c r="B123" s="220" t="s">
        <v>314</v>
      </c>
      <c r="C123" s="281"/>
      <c r="D123" s="217" t="str">
        <f t="shared" si="1"/>
        <v>G32</v>
      </c>
    </row>
    <row r="124" spans="1:4" x14ac:dyDescent="0.25">
      <c r="A124" s="221" t="s">
        <v>439</v>
      </c>
      <c r="B124" s="220" t="s">
        <v>315</v>
      </c>
      <c r="C124" s="281"/>
      <c r="D124" s="217" t="str">
        <f t="shared" si="1"/>
        <v>G32</v>
      </c>
    </row>
    <row r="125" spans="1:4" x14ac:dyDescent="0.25">
      <c r="A125" s="221" t="s">
        <v>439</v>
      </c>
      <c r="B125" s="220" t="s">
        <v>316</v>
      </c>
      <c r="C125" s="281"/>
      <c r="D125" s="217" t="str">
        <f t="shared" si="1"/>
        <v>G32</v>
      </c>
    </row>
    <row r="126" spans="1:4" x14ac:dyDescent="0.25">
      <c r="A126" s="221" t="s">
        <v>439</v>
      </c>
      <c r="B126" s="220" t="s">
        <v>317</v>
      </c>
      <c r="C126" s="281"/>
      <c r="D126" s="217" t="str">
        <f t="shared" si="1"/>
        <v>G32</v>
      </c>
    </row>
    <row r="127" spans="1:4" x14ac:dyDescent="0.25">
      <c r="A127" s="221" t="s">
        <v>439</v>
      </c>
      <c r="B127" s="220" t="s">
        <v>318</v>
      </c>
      <c r="C127" s="281"/>
      <c r="D127" s="217" t="str">
        <f t="shared" si="1"/>
        <v>G32</v>
      </c>
    </row>
    <row r="128" spans="1:4" x14ac:dyDescent="0.25">
      <c r="A128" s="221" t="s">
        <v>439</v>
      </c>
      <c r="B128" s="220" t="s">
        <v>319</v>
      </c>
      <c r="C128" s="281"/>
      <c r="D128" s="217" t="str">
        <f t="shared" si="1"/>
        <v>G32</v>
      </c>
    </row>
    <row r="129" spans="1:4" x14ac:dyDescent="0.25">
      <c r="A129" s="221" t="s">
        <v>439</v>
      </c>
      <c r="B129" s="220" t="s">
        <v>320</v>
      </c>
      <c r="C129" s="281"/>
      <c r="D129" s="217" t="str">
        <f t="shared" si="1"/>
        <v>G32</v>
      </c>
    </row>
    <row r="130" spans="1:4" x14ac:dyDescent="0.25">
      <c r="A130" s="221" t="s">
        <v>557</v>
      </c>
      <c r="B130" s="220" t="s">
        <v>321</v>
      </c>
      <c r="C130" s="281" t="s">
        <v>402</v>
      </c>
      <c r="D130" s="217" t="str">
        <f t="shared" ref="D130:D193" si="2">TRIM(A130)</f>
        <v>G62</v>
      </c>
    </row>
    <row r="131" spans="1:4" x14ac:dyDescent="0.25">
      <c r="A131" s="221" t="s">
        <v>557</v>
      </c>
      <c r="B131" s="220" t="s">
        <v>322</v>
      </c>
      <c r="C131" s="281"/>
      <c r="D131" s="217" t="str">
        <f t="shared" si="2"/>
        <v>G62</v>
      </c>
    </row>
    <row r="132" spans="1:4" x14ac:dyDescent="0.25">
      <c r="A132" s="221" t="s">
        <v>557</v>
      </c>
      <c r="B132" s="220" t="s">
        <v>323</v>
      </c>
      <c r="C132" s="281"/>
      <c r="D132" s="217" t="str">
        <f t="shared" si="2"/>
        <v>G62</v>
      </c>
    </row>
    <row r="133" spans="1:4" x14ac:dyDescent="0.25">
      <c r="A133" s="221" t="s">
        <v>557</v>
      </c>
      <c r="B133" s="220" t="s">
        <v>324</v>
      </c>
      <c r="C133" s="281"/>
      <c r="D133" s="217" t="str">
        <f t="shared" si="2"/>
        <v>G62</v>
      </c>
    </row>
    <row r="134" spans="1:4" x14ac:dyDescent="0.25">
      <c r="A134" s="221" t="s">
        <v>557</v>
      </c>
      <c r="B134" s="220" t="s">
        <v>325</v>
      </c>
      <c r="C134" s="281"/>
      <c r="D134" s="217" t="str">
        <f t="shared" si="2"/>
        <v>G62</v>
      </c>
    </row>
    <row r="135" spans="1:4" x14ac:dyDescent="0.25">
      <c r="A135" s="221" t="s">
        <v>557</v>
      </c>
      <c r="B135" s="220" t="s">
        <v>326</v>
      </c>
      <c r="C135" s="281"/>
      <c r="D135" s="217" t="str">
        <f t="shared" si="2"/>
        <v>G62</v>
      </c>
    </row>
    <row r="136" spans="1:4" x14ac:dyDescent="0.25">
      <c r="A136" s="221" t="s">
        <v>557</v>
      </c>
      <c r="B136" s="220" t="s">
        <v>327</v>
      </c>
      <c r="C136" s="281"/>
      <c r="D136" s="217" t="str">
        <f t="shared" si="2"/>
        <v>G62</v>
      </c>
    </row>
    <row r="137" spans="1:4" x14ac:dyDescent="0.25">
      <c r="A137" s="221" t="s">
        <v>557</v>
      </c>
      <c r="B137" s="220" t="s">
        <v>328</v>
      </c>
      <c r="C137" s="281"/>
      <c r="D137" s="217" t="str">
        <f t="shared" si="2"/>
        <v>G62</v>
      </c>
    </row>
    <row r="138" spans="1:4" x14ac:dyDescent="0.25">
      <c r="A138" s="221" t="s">
        <v>557</v>
      </c>
      <c r="B138" s="220" t="s">
        <v>329</v>
      </c>
      <c r="C138" s="281"/>
      <c r="D138" s="217" t="str">
        <f t="shared" si="2"/>
        <v>G62</v>
      </c>
    </row>
    <row r="139" spans="1:4" x14ac:dyDescent="0.25">
      <c r="A139" s="221" t="s">
        <v>557</v>
      </c>
      <c r="B139" s="220" t="s">
        <v>330</v>
      </c>
      <c r="C139" s="281"/>
      <c r="D139" s="217" t="str">
        <f t="shared" si="2"/>
        <v>G62</v>
      </c>
    </row>
    <row r="140" spans="1:4" x14ac:dyDescent="0.25">
      <c r="A140" s="221" t="s">
        <v>557</v>
      </c>
      <c r="B140" s="220" t="s">
        <v>331</v>
      </c>
      <c r="C140" s="281"/>
      <c r="D140" s="217" t="str">
        <f t="shared" si="2"/>
        <v>G62</v>
      </c>
    </row>
    <row r="141" spans="1:4" x14ac:dyDescent="0.25">
      <c r="A141" s="221" t="s">
        <v>557</v>
      </c>
      <c r="B141" s="220" t="s">
        <v>332</v>
      </c>
      <c r="C141" s="281"/>
      <c r="D141" s="217" t="str">
        <f t="shared" si="2"/>
        <v>G62</v>
      </c>
    </row>
    <row r="142" spans="1:4" x14ac:dyDescent="0.2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2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25">
      <c r="A144" s="221" t="s">
        <v>556</v>
      </c>
      <c r="B144" s="220" t="s">
        <v>335</v>
      </c>
      <c r="C144" s="281" t="s">
        <v>402</v>
      </c>
      <c r="D144" s="217" t="str">
        <f t="shared" si="2"/>
        <v>R02</v>
      </c>
    </row>
    <row r="145" spans="1:4" x14ac:dyDescent="0.25">
      <c r="A145" s="221" t="s">
        <v>556</v>
      </c>
      <c r="B145" s="220" t="s">
        <v>336</v>
      </c>
      <c r="C145" s="281"/>
      <c r="D145" s="217" t="str">
        <f t="shared" si="2"/>
        <v>R02</v>
      </c>
    </row>
    <row r="146" spans="1:4" x14ac:dyDescent="0.25">
      <c r="A146" s="221" t="s">
        <v>556</v>
      </c>
      <c r="B146" s="220" t="s">
        <v>337</v>
      </c>
      <c r="C146" s="281"/>
      <c r="D146" s="217" t="str">
        <f t="shared" si="2"/>
        <v>R02</v>
      </c>
    </row>
    <row r="147" spans="1:4" x14ac:dyDescent="0.25">
      <c r="A147" s="221" t="s">
        <v>556</v>
      </c>
      <c r="B147" s="220" t="s">
        <v>338</v>
      </c>
      <c r="C147" s="281"/>
      <c r="D147" s="217" t="str">
        <f t="shared" si="2"/>
        <v>R02</v>
      </c>
    </row>
    <row r="148" spans="1:4" x14ac:dyDescent="0.25">
      <c r="A148" s="221" t="s">
        <v>556</v>
      </c>
      <c r="B148" s="220" t="s">
        <v>339</v>
      </c>
      <c r="C148" s="281"/>
      <c r="D148" s="217" t="str">
        <f t="shared" si="2"/>
        <v>R02</v>
      </c>
    </row>
    <row r="149" spans="1:4" x14ac:dyDescent="0.25">
      <c r="A149" s="221" t="s">
        <v>556</v>
      </c>
      <c r="B149" s="220" t="s">
        <v>340</v>
      </c>
      <c r="C149" s="281"/>
      <c r="D149" s="217" t="str">
        <f t="shared" si="2"/>
        <v>R02</v>
      </c>
    </row>
    <row r="150" spans="1:4" x14ac:dyDescent="0.25">
      <c r="A150" s="221" t="s">
        <v>442</v>
      </c>
      <c r="B150" s="220" t="s">
        <v>341</v>
      </c>
      <c r="C150" s="281" t="s">
        <v>402</v>
      </c>
      <c r="D150" s="217" t="str">
        <f t="shared" si="2"/>
        <v>S10</v>
      </c>
    </row>
    <row r="151" spans="1:4" x14ac:dyDescent="0.25">
      <c r="A151" s="221" t="s">
        <v>442</v>
      </c>
      <c r="B151" s="220" t="s">
        <v>342</v>
      </c>
      <c r="C151" s="281"/>
      <c r="D151" s="217" t="str">
        <f t="shared" si="2"/>
        <v>S10</v>
      </c>
    </row>
    <row r="152" spans="1:4" x14ac:dyDescent="0.25">
      <c r="A152" s="221" t="s">
        <v>442</v>
      </c>
      <c r="B152" s="220" t="s">
        <v>343</v>
      </c>
      <c r="C152" s="281"/>
      <c r="D152" s="217" t="str">
        <f t="shared" si="2"/>
        <v>S10</v>
      </c>
    </row>
    <row r="153" spans="1:4" x14ac:dyDescent="0.25">
      <c r="A153" s="221" t="s">
        <v>442</v>
      </c>
      <c r="B153" s="220" t="s">
        <v>344</v>
      </c>
      <c r="C153" s="281"/>
      <c r="D153" s="217" t="str">
        <f t="shared" si="2"/>
        <v>S10</v>
      </c>
    </row>
    <row r="154" spans="1:4" x14ac:dyDescent="0.25">
      <c r="A154" s="221" t="s">
        <v>442</v>
      </c>
      <c r="B154" s="220" t="s">
        <v>345</v>
      </c>
      <c r="C154" s="281"/>
      <c r="D154" s="217" t="str">
        <f t="shared" si="2"/>
        <v>S10</v>
      </c>
    </row>
    <row r="155" spans="1:4" x14ac:dyDescent="0.25">
      <c r="A155" s="221" t="s">
        <v>442</v>
      </c>
      <c r="B155" s="220" t="s">
        <v>346</v>
      </c>
      <c r="C155" s="281"/>
      <c r="D155" s="217" t="str">
        <f t="shared" si="2"/>
        <v>S10</v>
      </c>
    </row>
    <row r="156" spans="1:4" x14ac:dyDescent="0.25">
      <c r="A156" s="221" t="s">
        <v>442</v>
      </c>
      <c r="B156" s="220" t="s">
        <v>347</v>
      </c>
      <c r="C156" s="281"/>
      <c r="D156" s="217" t="str">
        <f t="shared" si="2"/>
        <v>S10</v>
      </c>
    </row>
    <row r="157" spans="1:4" x14ac:dyDescent="0.25">
      <c r="A157" s="221" t="s">
        <v>442</v>
      </c>
      <c r="B157" s="220" t="s">
        <v>348</v>
      </c>
      <c r="C157" s="281"/>
      <c r="D157" s="217" t="str">
        <f t="shared" si="2"/>
        <v>S10</v>
      </c>
    </row>
    <row r="158" spans="1:4" x14ac:dyDescent="0.25">
      <c r="A158" s="221" t="s">
        <v>431</v>
      </c>
      <c r="B158" s="220" t="s">
        <v>349</v>
      </c>
      <c r="C158" s="281" t="s">
        <v>402</v>
      </c>
      <c r="D158" s="217" t="str">
        <f t="shared" si="2"/>
        <v>S14</v>
      </c>
    </row>
    <row r="159" spans="1:4" x14ac:dyDescent="0.25">
      <c r="A159" s="221" t="s">
        <v>431</v>
      </c>
      <c r="B159" s="220" t="s">
        <v>350</v>
      </c>
      <c r="C159" s="281"/>
      <c r="D159" s="217" t="str">
        <f t="shared" si="2"/>
        <v>S14</v>
      </c>
    </row>
    <row r="160" spans="1:4" x14ac:dyDescent="0.25">
      <c r="A160" s="221" t="s">
        <v>431</v>
      </c>
      <c r="B160" s="220" t="s">
        <v>351</v>
      </c>
      <c r="C160" s="281"/>
      <c r="D160" s="217" t="str">
        <f t="shared" si="2"/>
        <v>S14</v>
      </c>
    </row>
    <row r="161" spans="1:4" x14ac:dyDescent="0.25">
      <c r="A161" s="221" t="s">
        <v>431</v>
      </c>
      <c r="B161" s="220" t="s">
        <v>352</v>
      </c>
      <c r="C161" s="281"/>
      <c r="D161" s="217" t="str">
        <f t="shared" si="2"/>
        <v>S14</v>
      </c>
    </row>
    <row r="162" spans="1:4" x14ac:dyDescent="0.25">
      <c r="A162" s="221" t="s">
        <v>431</v>
      </c>
      <c r="B162" s="220" t="s">
        <v>353</v>
      </c>
      <c r="C162" s="281"/>
      <c r="D162" s="217" t="str">
        <f t="shared" si="2"/>
        <v>S14</v>
      </c>
    </row>
    <row r="163" spans="1:4" x14ac:dyDescent="0.25">
      <c r="A163" s="221" t="s">
        <v>431</v>
      </c>
      <c r="B163" s="220" t="s">
        <v>354</v>
      </c>
      <c r="C163" s="281"/>
      <c r="D163" s="217" t="str">
        <f t="shared" si="2"/>
        <v>S14</v>
      </c>
    </row>
    <row r="164" spans="1:4" x14ac:dyDescent="0.25">
      <c r="A164" s="221" t="s">
        <v>431</v>
      </c>
      <c r="B164" s="220" t="s">
        <v>355</v>
      </c>
      <c r="C164" s="281"/>
      <c r="D164" s="217" t="str">
        <f t="shared" si="2"/>
        <v>S14</v>
      </c>
    </row>
    <row r="165" spans="1:4" x14ac:dyDescent="0.2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25">
      <c r="A166" s="221" t="s">
        <v>84</v>
      </c>
      <c r="B166" s="220" t="s">
        <v>357</v>
      </c>
      <c r="C166" s="281" t="s">
        <v>402</v>
      </c>
      <c r="D166" s="217" t="str">
        <f t="shared" si="2"/>
        <v>S5</v>
      </c>
    </row>
    <row r="167" spans="1:4" x14ac:dyDescent="0.25">
      <c r="A167" s="221" t="s">
        <v>84</v>
      </c>
      <c r="B167" s="220" t="s">
        <v>358</v>
      </c>
      <c r="C167" s="281"/>
      <c r="D167" s="217" t="str">
        <f t="shared" si="2"/>
        <v>S5</v>
      </c>
    </row>
    <row r="168" spans="1:4" x14ac:dyDescent="0.25">
      <c r="A168" s="221" t="s">
        <v>84</v>
      </c>
      <c r="B168" s="220" t="s">
        <v>359</v>
      </c>
      <c r="C168" s="281"/>
      <c r="D168" s="217" t="str">
        <f t="shared" si="2"/>
        <v>S5</v>
      </c>
    </row>
    <row r="169" spans="1:4" x14ac:dyDescent="0.25">
      <c r="A169" s="221" t="s">
        <v>85</v>
      </c>
      <c r="B169" s="220" t="s">
        <v>360</v>
      </c>
      <c r="C169" s="281"/>
      <c r="D169" s="217" t="str">
        <f t="shared" si="2"/>
        <v>S6A</v>
      </c>
    </row>
    <row r="170" spans="1:4" x14ac:dyDescent="0.25">
      <c r="A170" s="221" t="s">
        <v>85</v>
      </c>
      <c r="B170" s="220" t="s">
        <v>361</v>
      </c>
      <c r="C170" s="281"/>
      <c r="D170" s="217" t="str">
        <f t="shared" si="2"/>
        <v>S6A</v>
      </c>
    </row>
    <row r="171" spans="1:4" x14ac:dyDescent="0.25">
      <c r="A171" s="221" t="s">
        <v>85</v>
      </c>
      <c r="B171" s="220" t="s">
        <v>362</v>
      </c>
      <c r="C171" s="281"/>
      <c r="D171" s="217" t="str">
        <f t="shared" si="2"/>
        <v>S6A</v>
      </c>
    </row>
    <row r="172" spans="1:4" x14ac:dyDescent="0.2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25">
      <c r="A173" s="221" t="s">
        <v>554</v>
      </c>
      <c r="B173" s="220" t="s">
        <v>364</v>
      </c>
      <c r="C173" s="281" t="s">
        <v>402</v>
      </c>
      <c r="D173" s="217" t="str">
        <f t="shared" si="2"/>
        <v>T-C&amp;I</v>
      </c>
    </row>
    <row r="174" spans="1:4" x14ac:dyDescent="0.25">
      <c r="A174" s="221" t="s">
        <v>554</v>
      </c>
      <c r="B174" s="220" t="s">
        <v>365</v>
      </c>
      <c r="C174" s="281"/>
      <c r="D174" s="217" t="str">
        <f t="shared" si="2"/>
        <v>T-C&amp;I</v>
      </c>
    </row>
    <row r="175" spans="1:4" x14ac:dyDescent="0.25">
      <c r="A175" s="221" t="s">
        <v>554</v>
      </c>
      <c r="B175" s="220" t="s">
        <v>366</v>
      </c>
      <c r="C175" s="281"/>
      <c r="D175" s="217" t="str">
        <f t="shared" si="2"/>
        <v>T-C&amp;I</v>
      </c>
    </row>
    <row r="176" spans="1:4" x14ac:dyDescent="0.25">
      <c r="A176" s="221" t="s">
        <v>554</v>
      </c>
      <c r="B176" s="220" t="s">
        <v>367</v>
      </c>
      <c r="C176" s="281"/>
      <c r="D176" s="217" t="str">
        <f t="shared" si="2"/>
        <v>T-C&amp;I</v>
      </c>
    </row>
    <row r="177" spans="1:4" x14ac:dyDescent="0.25">
      <c r="A177" s="221" t="s">
        <v>554</v>
      </c>
      <c r="B177" s="220" t="s">
        <v>368</v>
      </c>
      <c r="C177" s="281"/>
      <c r="D177" s="217" t="str">
        <f t="shared" si="2"/>
        <v>T-C&amp;I</v>
      </c>
    </row>
    <row r="178" spans="1:4" x14ac:dyDescent="0.25">
      <c r="A178" s="221" t="s">
        <v>554</v>
      </c>
      <c r="B178" s="220" t="s">
        <v>369</v>
      </c>
      <c r="C178" s="281"/>
      <c r="D178" s="217" t="str">
        <f t="shared" si="2"/>
        <v>T-C&amp;I</v>
      </c>
    </row>
    <row r="179" spans="1:4" x14ac:dyDescent="0.25">
      <c r="A179" s="221" t="s">
        <v>553</v>
      </c>
      <c r="B179" s="220" t="s">
        <v>370</v>
      </c>
      <c r="C179" s="281" t="s">
        <v>402</v>
      </c>
      <c r="D179" s="217" t="str">
        <f t="shared" si="2"/>
        <v>T-RES</v>
      </c>
    </row>
    <row r="180" spans="1:4" x14ac:dyDescent="0.25">
      <c r="A180" s="221" t="s">
        <v>553</v>
      </c>
      <c r="B180" s="220" t="s">
        <v>371</v>
      </c>
      <c r="C180" s="281"/>
      <c r="D180" s="217" t="str">
        <f t="shared" si="2"/>
        <v>T-RES</v>
      </c>
    </row>
    <row r="181" spans="1:4" x14ac:dyDescent="0.25">
      <c r="A181" s="221" t="s">
        <v>553</v>
      </c>
      <c r="B181" s="220" t="s">
        <v>372</v>
      </c>
      <c r="C181" s="281"/>
      <c r="D181" s="217" t="str">
        <f t="shared" si="2"/>
        <v>T-RES</v>
      </c>
    </row>
    <row r="182" spans="1:4" x14ac:dyDescent="0.25">
      <c r="A182" s="221" t="s">
        <v>553</v>
      </c>
      <c r="B182" s="220" t="s">
        <v>373</v>
      </c>
      <c r="C182" s="281"/>
      <c r="D182" s="217" t="str">
        <f t="shared" si="2"/>
        <v>T-RES</v>
      </c>
    </row>
    <row r="183" spans="1:4" x14ac:dyDescent="0.25">
      <c r="A183" s="221" t="s">
        <v>553</v>
      </c>
      <c r="B183" s="220" t="s">
        <v>374</v>
      </c>
      <c r="C183" s="281"/>
      <c r="D183" s="217" t="str">
        <f t="shared" si="2"/>
        <v>T-RES</v>
      </c>
    </row>
    <row r="184" spans="1:4" x14ac:dyDescent="0.25">
      <c r="A184" s="221" t="s">
        <v>553</v>
      </c>
      <c r="B184" s="220" t="s">
        <v>375</v>
      </c>
      <c r="C184" s="281"/>
      <c r="D184" s="217" t="str">
        <f t="shared" si="2"/>
        <v>T-RES</v>
      </c>
    </row>
    <row r="185" spans="1:4" x14ac:dyDescent="0.25">
      <c r="A185" s="221" t="s">
        <v>445</v>
      </c>
      <c r="B185" s="220" t="s">
        <v>376</v>
      </c>
      <c r="C185" s="281" t="s">
        <v>399</v>
      </c>
      <c r="D185" s="217" t="str">
        <f t="shared" si="2"/>
        <v>X01</v>
      </c>
    </row>
    <row r="186" spans="1:4" x14ac:dyDescent="0.25">
      <c r="A186" s="221" t="s">
        <v>445</v>
      </c>
      <c r="B186" s="220" t="s">
        <v>377</v>
      </c>
      <c r="C186" s="281"/>
      <c r="D186" s="217" t="str">
        <f t="shared" si="2"/>
        <v>X01</v>
      </c>
    </row>
    <row r="187" spans="1:4" x14ac:dyDescent="0.25">
      <c r="A187" s="221" t="s">
        <v>445</v>
      </c>
      <c r="B187" s="220" t="s">
        <v>378</v>
      </c>
      <c r="C187" s="281"/>
      <c r="D187" s="217" t="str">
        <f t="shared" si="2"/>
        <v>X01</v>
      </c>
    </row>
    <row r="188" spans="1:4" x14ac:dyDescent="0.25">
      <c r="A188" s="221" t="s">
        <v>445</v>
      </c>
      <c r="B188" s="220" t="s">
        <v>379</v>
      </c>
      <c r="C188" s="281"/>
      <c r="D188" s="217" t="str">
        <f t="shared" si="2"/>
        <v>X01</v>
      </c>
    </row>
    <row r="189" spans="1:4" x14ac:dyDescent="0.25">
      <c r="A189" s="221" t="s">
        <v>445</v>
      </c>
      <c r="B189" s="220" t="s">
        <v>380</v>
      </c>
      <c r="C189" s="281"/>
      <c r="D189" s="217" t="str">
        <f t="shared" si="2"/>
        <v>X01</v>
      </c>
    </row>
    <row r="190" spans="1:4" x14ac:dyDescent="0.25">
      <c r="A190" s="221" t="s">
        <v>445</v>
      </c>
      <c r="B190" s="220" t="s">
        <v>381</v>
      </c>
      <c r="C190" s="281"/>
      <c r="D190" s="217" t="str">
        <f t="shared" si="2"/>
        <v>X01</v>
      </c>
    </row>
    <row r="191" spans="1:4" x14ac:dyDescent="0.25">
      <c r="A191" s="221" t="s">
        <v>552</v>
      </c>
      <c r="B191" s="220" t="s">
        <v>382</v>
      </c>
      <c r="C191" s="281" t="s">
        <v>402</v>
      </c>
      <c r="D191" s="217" t="str">
        <f t="shared" si="2"/>
        <v>ZZZ</v>
      </c>
    </row>
    <row r="192" spans="1:4" x14ac:dyDescent="0.25">
      <c r="A192" s="221" t="s">
        <v>552</v>
      </c>
      <c r="B192" s="220" t="s">
        <v>383</v>
      </c>
      <c r="C192" s="281"/>
      <c r="D192" s="217" t="str">
        <f t="shared" si="2"/>
        <v>ZZZ</v>
      </c>
    </row>
    <row r="193" spans="1:4" x14ac:dyDescent="0.25">
      <c r="A193" s="221" t="s">
        <v>552</v>
      </c>
      <c r="B193" s="220" t="s">
        <v>384</v>
      </c>
      <c r="C193" s="281"/>
      <c r="D193" s="217" t="str">
        <f t="shared" si="2"/>
        <v>ZZZ</v>
      </c>
    </row>
    <row r="194" spans="1:4" x14ac:dyDescent="0.25">
      <c r="A194" s="221" t="s">
        <v>552</v>
      </c>
      <c r="B194" s="220" t="s">
        <v>385</v>
      </c>
      <c r="C194" s="281"/>
      <c r="D194" s="217" t="str">
        <f t="shared" ref="D194:D205" si="3">TRIM(A194)</f>
        <v>ZZZ</v>
      </c>
    </row>
    <row r="195" spans="1:4" x14ac:dyDescent="0.25">
      <c r="A195" s="221" t="s">
        <v>552</v>
      </c>
      <c r="B195" s="220" t="s">
        <v>386</v>
      </c>
      <c r="C195" s="281"/>
      <c r="D195" s="217" t="str">
        <f t="shared" si="3"/>
        <v>ZZZ</v>
      </c>
    </row>
    <row r="196" spans="1:4" x14ac:dyDescent="0.25">
      <c r="A196" s="221" t="s">
        <v>552</v>
      </c>
      <c r="B196" s="220" t="s">
        <v>387</v>
      </c>
      <c r="C196" s="281"/>
      <c r="D196" s="217" t="str">
        <f t="shared" si="3"/>
        <v>ZZZ</v>
      </c>
    </row>
    <row r="197" spans="1:4" x14ac:dyDescent="0.25">
      <c r="A197" s="221" t="s">
        <v>552</v>
      </c>
      <c r="B197" s="220" t="s">
        <v>388</v>
      </c>
      <c r="C197" s="281"/>
      <c r="D197" s="217" t="str">
        <f t="shared" si="3"/>
        <v>ZZZ</v>
      </c>
    </row>
    <row r="198" spans="1:4" x14ac:dyDescent="0.25">
      <c r="A198" s="221" t="s">
        <v>552</v>
      </c>
      <c r="B198" s="220" t="s">
        <v>389</v>
      </c>
      <c r="C198" s="281"/>
      <c r="D198" s="217" t="str">
        <f t="shared" si="3"/>
        <v>ZZZ</v>
      </c>
    </row>
    <row r="199" spans="1:4" x14ac:dyDescent="0.25">
      <c r="A199" s="221" t="s">
        <v>552</v>
      </c>
      <c r="B199" s="220" t="s">
        <v>390</v>
      </c>
      <c r="C199" s="281"/>
      <c r="D199" s="217" t="str">
        <f t="shared" si="3"/>
        <v>ZZZ</v>
      </c>
    </row>
    <row r="200" spans="1:4" x14ac:dyDescent="0.25">
      <c r="A200" s="221" t="s">
        <v>552</v>
      </c>
      <c r="B200" s="220" t="s">
        <v>391</v>
      </c>
      <c r="C200" s="281"/>
      <c r="D200" s="217" t="str">
        <f t="shared" si="3"/>
        <v>ZZZ</v>
      </c>
    </row>
    <row r="201" spans="1:4" x14ac:dyDescent="0.25">
      <c r="A201" s="221" t="s">
        <v>552</v>
      </c>
      <c r="B201" s="220" t="s">
        <v>392</v>
      </c>
      <c r="C201" s="281"/>
      <c r="D201" s="217" t="str">
        <f t="shared" si="3"/>
        <v>ZZZ</v>
      </c>
    </row>
    <row r="202" spans="1:4" x14ac:dyDescent="0.25">
      <c r="A202" s="221" t="s">
        <v>552</v>
      </c>
      <c r="B202" s="220" t="s">
        <v>393</v>
      </c>
      <c r="C202" s="281"/>
      <c r="D202" s="217" t="str">
        <f t="shared" si="3"/>
        <v>ZZZ</v>
      </c>
    </row>
    <row r="203" spans="1:4" x14ac:dyDescent="0.25">
      <c r="A203" s="221" t="s">
        <v>552</v>
      </c>
      <c r="B203" s="220" t="s">
        <v>394</v>
      </c>
      <c r="C203" s="281"/>
      <c r="D203" s="217" t="str">
        <f t="shared" si="3"/>
        <v>ZZZ</v>
      </c>
    </row>
    <row r="204" spans="1:4" x14ac:dyDescent="0.25">
      <c r="A204" s="221" t="s">
        <v>552</v>
      </c>
      <c r="B204" s="220" t="s">
        <v>395</v>
      </c>
      <c r="C204" s="281"/>
      <c r="D204" s="217" t="str">
        <f t="shared" si="3"/>
        <v>ZZZ</v>
      </c>
    </row>
    <row r="205" spans="1:4" x14ac:dyDescent="0.25">
      <c r="A205" s="221" t="s">
        <v>552</v>
      </c>
      <c r="B205" s="220" t="s">
        <v>396</v>
      </c>
      <c r="C205" s="281"/>
      <c r="D205" s="217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schemas.microsoft.com/office/infopath/2007/PartnerControls"/>
    <ds:schemaRef ds:uri="a2e695b4-9150-42fe-b9c3-37332672e6b0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f0d9c22b-fcf1-4ac5-af28-836ba5e16df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2020-08-24T14:25:20Z</cp:lastPrinted>
  <dcterms:created xsi:type="dcterms:W3CDTF">2020-04-08T09:56:20Z</dcterms:created>
  <dcterms:modified xsi:type="dcterms:W3CDTF">2020-09-08T17:31:32Z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-913696997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